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65522" windowWidth="5760" windowHeight="6202" activeTab="0"/>
  </bookViews>
  <sheets>
    <sheet name="Inc.Statements" sheetId="1" r:id="rId1"/>
    <sheet name="Bal.Sheet" sheetId="2" r:id="rId2"/>
    <sheet name="Cash Flow" sheetId="3" r:id="rId3"/>
    <sheet name="Stat Of Chang In Equity" sheetId="4" r:id="rId4"/>
    <sheet name="Notes" sheetId="5" r:id="rId5"/>
  </sheets>
  <definedNames>
    <definedName name="_xlnm.Print_Area" localSheetId="1">'Bal.Sheet'!$A$1:$P$63</definedName>
    <definedName name="_xlnm.Print_Area" localSheetId="2">'Cash Flow'!$A$1:$G$51</definedName>
    <definedName name="_xlnm.Print_Area" localSheetId="0">'Inc.Statements'!$A$1:$K$56</definedName>
    <definedName name="_xlnm.Print_Area" localSheetId="4">'Notes'!$A$1:$O$267</definedName>
    <definedName name="_xlnm.Print_Area" localSheetId="3">'Stat Of Chang In Equity'!$A$1:$M$48</definedName>
  </definedNames>
  <calcPr fullCalcOnLoad="1"/>
</workbook>
</file>

<file path=xl/sharedStrings.xml><?xml version="1.0" encoding="utf-8"?>
<sst xmlns="http://schemas.openxmlformats.org/spreadsheetml/2006/main" count="411" uniqueCount="333">
  <si>
    <t>A</t>
  </si>
  <si>
    <t>ANNOUNCEMENT</t>
  </si>
  <si>
    <t>INDIVIDUAL QUARTER</t>
  </si>
  <si>
    <t xml:space="preserve">CUMULATIVE </t>
  </si>
  <si>
    <t xml:space="preserve">HALF </t>
  </si>
  <si>
    <t>CURRENT</t>
  </si>
  <si>
    <t>PRECEDING YEAR</t>
  </si>
  <si>
    <t>YEAR</t>
  </si>
  <si>
    <t>CORRESPONDING</t>
  </si>
  <si>
    <t>ENDED</t>
  </si>
  <si>
    <t>QUARTER</t>
  </si>
  <si>
    <t>TO DATE</t>
  </si>
  <si>
    <t>31 DECEMBER 1999</t>
  </si>
  <si>
    <t>31 DECEMBER 1998</t>
  </si>
  <si>
    <t>RM '000</t>
  </si>
  <si>
    <t>companies</t>
  </si>
  <si>
    <t>(i)  Basic (based on 1,859,913,793</t>
  </si>
  <si>
    <t xml:space="preserve">     ordinary shares) (sen)</t>
  </si>
  <si>
    <t xml:space="preserve">AS AT </t>
  </si>
  <si>
    <t>END OF</t>
  </si>
  <si>
    <t>PRECEDING</t>
  </si>
  <si>
    <t>AS AT</t>
  </si>
  <si>
    <t>FINANCIAL</t>
  </si>
  <si>
    <t>YEAR END</t>
  </si>
  <si>
    <t>Intangible Assets</t>
  </si>
  <si>
    <t>Current Assets</t>
  </si>
  <si>
    <t>Cash</t>
  </si>
  <si>
    <t>Amounts due from Group Companies</t>
  </si>
  <si>
    <t>Amounts due from Associated Companies</t>
  </si>
  <si>
    <t>Short Term Borrowings</t>
  </si>
  <si>
    <t>Provision for Taxation</t>
  </si>
  <si>
    <t>Amounts due to Group Companies</t>
  </si>
  <si>
    <t>Amounts due to Associated Companies</t>
  </si>
  <si>
    <t>Net Current Assets/(Liabilities)</t>
  </si>
  <si>
    <t>Shareholders' Funds</t>
  </si>
  <si>
    <t>Share Capital</t>
  </si>
  <si>
    <t xml:space="preserve">Reserves </t>
  </si>
  <si>
    <t>Share Premium</t>
  </si>
  <si>
    <t>Revaluation Reserve</t>
  </si>
  <si>
    <t>Other Reserves</t>
  </si>
  <si>
    <t>Statutory Reserve</t>
  </si>
  <si>
    <t>Retained Profit</t>
  </si>
  <si>
    <t>Minority Interests</t>
  </si>
  <si>
    <t>Long Term Borrowings</t>
  </si>
  <si>
    <t>Deferred Taxation</t>
  </si>
  <si>
    <t>check</t>
  </si>
  <si>
    <t>Marketable Securities</t>
  </si>
  <si>
    <t>Revenue</t>
  </si>
  <si>
    <t>Finance cost</t>
  </si>
  <si>
    <t>Inventories</t>
  </si>
  <si>
    <t>Long Term Investments</t>
  </si>
  <si>
    <t>Investment in Associated Companies</t>
  </si>
  <si>
    <t>ACCOUNTING POLICIES</t>
  </si>
  <si>
    <t>EXCEPTIONAL ITEMS</t>
  </si>
  <si>
    <t>TAXATION</t>
  </si>
  <si>
    <t>Income tax charge/(credit)</t>
  </si>
  <si>
    <t>- current period</t>
  </si>
  <si>
    <t>- prior year</t>
  </si>
  <si>
    <t>Deferred taxation</t>
  </si>
  <si>
    <t>PROFITS ON SALE OF INVESTMENTS AND/OR PROPERTIES</t>
  </si>
  <si>
    <t>There are no sales of investments and/or properties for the current financial year to date.</t>
  </si>
  <si>
    <t>PURCHASES AND SALES OF QUOTED SECURITIES</t>
  </si>
  <si>
    <t xml:space="preserve"> </t>
  </si>
  <si>
    <t xml:space="preserve">   At cost</t>
  </si>
  <si>
    <t xml:space="preserve">   At carrying value</t>
  </si>
  <si>
    <t xml:space="preserve">   At market value</t>
  </si>
  <si>
    <t>Other Investments (Long Term)</t>
  </si>
  <si>
    <t>CHANGES IN THE COMPOSITION OF THE GROUP</t>
  </si>
  <si>
    <t>STATUS OF CORPORATE PROPOSALS</t>
  </si>
  <si>
    <t>SEASONALITY OR CYCLICALITY OF OPERATIONS</t>
  </si>
  <si>
    <t>ISSUANCE OR REPAYMENT OF DEBT AND EQUITY SECURITIES</t>
  </si>
  <si>
    <t>GROUP BORROWINGS</t>
  </si>
  <si>
    <t xml:space="preserve">   Secured</t>
  </si>
  <si>
    <t xml:space="preserve">   Unsecured</t>
  </si>
  <si>
    <t>Total</t>
  </si>
  <si>
    <t xml:space="preserve">US Dollars </t>
  </si>
  <si>
    <t>CONTINGENT LIABILITIES</t>
  </si>
  <si>
    <t>Contingent liabilities of the Group comprise the following :-</t>
  </si>
  <si>
    <t>Letters of guarantee issued in</t>
  </si>
  <si>
    <t>respect of banking facilities</t>
  </si>
  <si>
    <t>OFF BALANCE SHEET FINANCIAL INSTRUMENTS</t>
  </si>
  <si>
    <t>There is no material litigation involving the Group.</t>
  </si>
  <si>
    <t>SEGMENT REPORT</t>
  </si>
  <si>
    <t>Non-shipping</t>
  </si>
  <si>
    <t>Group</t>
  </si>
  <si>
    <t>COMPARISON WITH PRECEDING QUARTER'S RESULTS</t>
  </si>
  <si>
    <t>REVIEW OF PERFORMANCE</t>
  </si>
  <si>
    <t>CURRENT YEAR PROSPECTS</t>
  </si>
  <si>
    <t>VARIANCE OF FORECAST PROFIT/PROFIT GUARANTEE</t>
  </si>
  <si>
    <t>DIVIDENDS</t>
  </si>
  <si>
    <t>Proposed dividends/Dividends payable</t>
  </si>
  <si>
    <t>Other operating income</t>
  </si>
  <si>
    <t>Taxation</t>
  </si>
  <si>
    <t>Ordinary</t>
  </si>
  <si>
    <t>shares</t>
  </si>
  <si>
    <t xml:space="preserve">Share </t>
  </si>
  <si>
    <t>premium</t>
  </si>
  <si>
    <t>Other</t>
  </si>
  <si>
    <t>reserves</t>
  </si>
  <si>
    <t>Retained</t>
  </si>
  <si>
    <t>profits</t>
  </si>
  <si>
    <t>Currency translation differences</t>
  </si>
  <si>
    <t>Net gain not recognised in income statement</t>
  </si>
  <si>
    <t>Net profit</t>
  </si>
  <si>
    <t>Dividends</t>
  </si>
  <si>
    <t>CHANGES IN MATERIAL LITIGATION</t>
  </si>
  <si>
    <t>EARNINGS PER SHARE</t>
  </si>
  <si>
    <t>B16)</t>
  </si>
  <si>
    <t>CHANGES IN ESTIMATES</t>
  </si>
  <si>
    <t>External sales</t>
  </si>
  <si>
    <t>Total revenue</t>
  </si>
  <si>
    <t>Result</t>
  </si>
  <si>
    <t>Shipping</t>
  </si>
  <si>
    <t>Cash Flow from Operations</t>
  </si>
  <si>
    <t>Investing Activities</t>
  </si>
  <si>
    <t>Financing Activities</t>
  </si>
  <si>
    <t>Net Change in Cash &amp; Cash Equivalents</t>
  </si>
  <si>
    <t>Trade &amp; Other Receivables</t>
  </si>
  <si>
    <t>Trade &amp; Other Payables</t>
  </si>
  <si>
    <t>Currency translation difference</t>
  </si>
  <si>
    <t>AUDIT REPORT OF PRECEDING ANNUAL FINANCIAL STATEMENTS</t>
  </si>
  <si>
    <t>There are no variance of forecast profit/ profit guarantee during the current financial year to date.</t>
  </si>
  <si>
    <t>Integrated</t>
  </si>
  <si>
    <t>In respect of earnings per share :-</t>
  </si>
  <si>
    <t>Cash receipts from customers</t>
  </si>
  <si>
    <t>Cash paid to suppliers and employees</t>
  </si>
  <si>
    <t>Taxation paid</t>
  </si>
  <si>
    <t>Cash Flow from Operating Activities</t>
  </si>
  <si>
    <t>Cash &amp; Cash Equivalents at the beginning of the year</t>
  </si>
  <si>
    <t>Equity investments</t>
  </si>
  <si>
    <t>Interest received</t>
  </si>
  <si>
    <t>Repayment of term loans</t>
  </si>
  <si>
    <t>Repayment of Islamic Private Debt Securities</t>
  </si>
  <si>
    <t>Interest paid</t>
  </si>
  <si>
    <t>Dividends paid to minority shareholders of subsidiaries</t>
  </si>
  <si>
    <t>Dividends paid to shareholders of Corporation</t>
  </si>
  <si>
    <t>Distributable</t>
  </si>
  <si>
    <t>Non-distributable</t>
  </si>
  <si>
    <t>REVENUE AND RESULT</t>
  </si>
  <si>
    <t>Profit/(Loss) from operations</t>
  </si>
  <si>
    <t>Other investments</t>
  </si>
  <si>
    <t>*  Included in share capital is one preference share of RM1.</t>
  </si>
  <si>
    <t xml:space="preserve"> Liner Logistics</t>
  </si>
  <si>
    <t>VARIANCE OF ACTUAL RESULTS COMPARED WITH FORECASTED AND SHORTFALL IN PROFIT GUARANTEE</t>
  </si>
  <si>
    <t>Profit from operations</t>
  </si>
  <si>
    <t>Share of results of associated</t>
  </si>
  <si>
    <t>Profit before tax</t>
  </si>
  <si>
    <t>Profit after tax</t>
  </si>
  <si>
    <t xml:space="preserve">Net profit attributable to </t>
  </si>
  <si>
    <t>shareholders of the company</t>
  </si>
  <si>
    <t>Earnings per share based on net profit</t>
  </si>
  <si>
    <t>attributable to shareholders of the company : -</t>
  </si>
  <si>
    <t>(ii)  Diluted (based on 1,859,913,793</t>
  </si>
  <si>
    <t>MALAYSIA INTERNATIONAL SHIPPING CORPORATION BERHAD</t>
  </si>
  <si>
    <t>(Company No.: 8178-H)</t>
  </si>
  <si>
    <t>Page 2 of 8</t>
  </si>
  <si>
    <t>Ships</t>
  </si>
  <si>
    <t>Property and Equipment</t>
  </si>
  <si>
    <t>Non-Current Liabilities</t>
  </si>
  <si>
    <t>Page 3 of 8</t>
  </si>
  <si>
    <t>Capital expenditure</t>
  </si>
  <si>
    <t>Cash Flow from Investing Activities</t>
  </si>
  <si>
    <t>Drawdown of Islamic Private Debt Securities</t>
  </si>
  <si>
    <t>Cash Flow from Financing Activities</t>
  </si>
  <si>
    <t>Page 4 of 8</t>
  </si>
  <si>
    <t>Page 5 of 8</t>
  </si>
  <si>
    <t>NOTES TO THE FINANCIAL REPORT</t>
  </si>
  <si>
    <t>A1.</t>
  </si>
  <si>
    <t xml:space="preserve">The interim financial statements have been prepared in accordance with Malaysian Accounting Standards </t>
  </si>
  <si>
    <t>A2.</t>
  </si>
  <si>
    <t>A3.</t>
  </si>
  <si>
    <t>subject to market fluctuations.</t>
  </si>
  <si>
    <t>A4.</t>
  </si>
  <si>
    <t>A5.</t>
  </si>
  <si>
    <t>A6.</t>
  </si>
  <si>
    <t>A7.</t>
  </si>
  <si>
    <t>A8.</t>
  </si>
  <si>
    <t>Page 6 of 8</t>
  </si>
  <si>
    <t>A9.</t>
  </si>
  <si>
    <t>A10.</t>
  </si>
  <si>
    <t>SUBSEQUENT MATERIAL EVENTS</t>
  </si>
  <si>
    <t>A11.</t>
  </si>
  <si>
    <t>A12.</t>
  </si>
  <si>
    <t>B1.</t>
  </si>
  <si>
    <t>B2.</t>
  </si>
  <si>
    <t>B3.</t>
  </si>
  <si>
    <t>B4.</t>
  </si>
  <si>
    <t>The Company did not provide any profit forecast or profit guarantee in any public document.</t>
  </si>
  <si>
    <t>Page 7 of 8</t>
  </si>
  <si>
    <t>B5.</t>
  </si>
  <si>
    <t>B6.</t>
  </si>
  <si>
    <t>B7.</t>
  </si>
  <si>
    <t>i)</t>
  </si>
  <si>
    <t>ii)</t>
  </si>
  <si>
    <t>B8.</t>
  </si>
  <si>
    <t>B9.</t>
  </si>
  <si>
    <t>Page 8 of 8</t>
  </si>
  <si>
    <t>B10.</t>
  </si>
  <si>
    <t>B11.</t>
  </si>
  <si>
    <t>B12.</t>
  </si>
  <si>
    <t>B13.</t>
  </si>
  <si>
    <t xml:space="preserve">The Group does not have in issue any financial instrument or other contract that may entitle its holder to </t>
  </si>
  <si>
    <t>ordinary shares and therefore, dilutive to its basic earnings per share.</t>
  </si>
  <si>
    <t>Page 1 of 8</t>
  </si>
  <si>
    <t>At 1 April 2003</t>
  </si>
  <si>
    <t>QUARTERLY REPORT</t>
  </si>
  <si>
    <t>Redeemable Preference Shares</t>
  </si>
  <si>
    <t>Unsecured</t>
  </si>
  <si>
    <t>Secured</t>
  </si>
  <si>
    <t xml:space="preserve">On 22 July 2003, MISC closed the deal with Neptune Orient Lines Ltd for the acquisition of a 100% interest </t>
  </si>
  <si>
    <t>equity securities, share buy-backs, share cancellation or shares held as treasury shares and resale of</t>
  </si>
  <si>
    <t>treasury shares.</t>
  </si>
  <si>
    <t>Transfer of reserves to retained profit</t>
  </si>
  <si>
    <t>Current Liabilities</t>
  </si>
  <si>
    <t>Cash &amp; Cash Equivalent at the end of the period</t>
  </si>
  <si>
    <t>*</t>
  </si>
  <si>
    <t>secured and unsecured categories is as follows :-</t>
  </si>
  <si>
    <t>Board (MASB) 26 - "Interim Financial Reporting" and Chapter 9 Part K of the Listing Requirements of</t>
  </si>
  <si>
    <t>The valuations of land and buildings have been brought forward without any amendments from the most</t>
  </si>
  <si>
    <t>The income of the Group that is derived from the operations of sea-going Malaysian registered ships is tax</t>
  </si>
  <si>
    <t>exempt under Section 54A of the Income Tax Act, 1967. The taxation charge for the Group is attributable</t>
  </si>
  <si>
    <t>to tax in respect of other activities of the Group.</t>
  </si>
  <si>
    <t>extended to third party</t>
  </si>
  <si>
    <t>Taxation for the period comprises</t>
  </si>
  <si>
    <t>the following charge/(credit)</t>
  </si>
  <si>
    <t xml:space="preserve">Except for Liquefied Natural Gas (LNG) transportation business, other businesses of the Group are </t>
  </si>
  <si>
    <t>recent annual audited financial statements as no revaluation has been carried out since 31 March 2004.</t>
  </si>
  <si>
    <t>31 MARCH 2004</t>
  </si>
  <si>
    <t>At 1 April 2004</t>
  </si>
  <si>
    <t xml:space="preserve">The figures have not been audited. </t>
  </si>
  <si>
    <t>Energy related</t>
  </si>
  <si>
    <t>There were no other changes in estimates of amounts reported in prior quarters of the current financial</t>
  </si>
  <si>
    <t>Segmental analysis for the current financial period to date is as follows:</t>
  </si>
  <si>
    <t>Minority interests</t>
  </si>
  <si>
    <t>With the exception to the above transactions, there were no other issuance or repayment of debt and</t>
  </si>
  <si>
    <t>Movement in reserves</t>
  </si>
  <si>
    <t>inaugural USD bond totalling USD1,100 million or RM4,180 million consisting of a USD400 million 5-year</t>
  </si>
  <si>
    <t>tranche and a USD700 million 10-year tranche.</t>
  </si>
  <si>
    <t>On 2 July 2004, the Group, via its wholly-owned subsidiary MISC Capital (Labuan) Limited, issued its</t>
  </si>
  <si>
    <t>Private Debt Securities (PDS) Commercial Papers amounting to RM600 million.</t>
  </si>
  <si>
    <t>With the exception of the above transaction, there were no other additional acquisition or disposal of</t>
  </si>
  <si>
    <t>quoted securities during the financial period to date.</t>
  </si>
  <si>
    <t>Bursa Malaysia Berhad (BMB).</t>
  </si>
  <si>
    <t>Transfer of reserves from retained profit</t>
  </si>
  <si>
    <t>On 22 December 2004, the Group also paid an interim dividend of 20 sen per share tax exempt</t>
  </si>
  <si>
    <t>Additional acquisition for the period represents reinvestment of dividend received amounting to</t>
  </si>
  <si>
    <t>(2002/2003 : 15 sen) in respect of the 2004/2005 financial year, amounting to RM372.0 million.</t>
  </si>
  <si>
    <t>2003/2004 financial year, amounting to RM279.0 million and RM186.0 million respectively.</t>
  </si>
  <si>
    <t>Deferred Tax Asset</t>
  </si>
  <si>
    <t>The Group paid a final dividend of 15 sen per share tax exempt (2002/2003 : 15 sen) and a special</t>
  </si>
  <si>
    <t>dividend of 10 sen per share tax exempt (2002/2003 : NIL) on 30 August 2004 in respect of the</t>
  </si>
  <si>
    <t>than the corresponding quarter in the previous financial year.</t>
  </si>
  <si>
    <t>The accounting policies and methods of computation used in the preparation of the Group's Annual</t>
  </si>
  <si>
    <t>Financial Statements for the year ended 31 March 2004 have been consistently applied in the</t>
  </si>
  <si>
    <t>preparation of the quarterly financial statements.</t>
  </si>
  <si>
    <t>There was no qualified report issued by the auditors in the annual financial statements for the year</t>
  </si>
  <si>
    <t>ended 31 March 2004.</t>
  </si>
  <si>
    <t>year or changes in estimates of amounts reported in prior financial years that have a material effect in</t>
  </si>
  <si>
    <t>the current quarter.</t>
  </si>
  <si>
    <t>This is a quarterly report on consolidated results for the period ended 31 March 2005.</t>
  </si>
  <si>
    <t>CONDENSED CONSOLIDATED INCOME STATEMENT FOR THE PERIOD ENDED 31 MARCH 2005</t>
  </si>
  <si>
    <t>CONDENSED CONSOLIDATED BALANCE SHEET AS AT 31 MARCH 2005</t>
  </si>
  <si>
    <t>31 MAR 2004</t>
  </si>
  <si>
    <t>31 MAR 2005</t>
  </si>
  <si>
    <t>CONDENSED CONSOLIDATED CASH FLOW STATEMENT FOR THE PERIOD ENDED 31 MARCH 2005</t>
  </si>
  <si>
    <t>CONDENSED CONSOLIDATED STATEMENT OF CHANGES IN EQUITY FOR THE PERIOD  ENDED 31 MARCH 2005</t>
  </si>
  <si>
    <t>12 MONTHS ENDED 31 MAR 2005</t>
  </si>
  <si>
    <t>At 31 Mar 2004</t>
  </si>
  <si>
    <t>At 31 Mar 2005</t>
  </si>
  <si>
    <t>12 MONTHS ENDED 31 MAR 2004</t>
  </si>
  <si>
    <t xml:space="preserve">The figures have been audited. </t>
  </si>
  <si>
    <t>up to 49%  equity interest in the respective companies owning and operating the FPSO Brasil (Proposed</t>
  </si>
  <si>
    <t>Acquisition). FPSO Brasil is a Very Large Crude Carrier (VLCC) sized FPSO facility presently located on the</t>
  </si>
  <si>
    <t xml:space="preserve">Roncador offshore field in the state of Rio de Janeiro, Brazil. FPSO Brasil is contracted for 6.5 years commencing </t>
  </si>
  <si>
    <t>07 December 2002, with extension options of 3 years to Petrobras. The FPSO Brasil is operating in a water</t>
  </si>
  <si>
    <t>depth of 1,360 meters and is designed for an oil production rate of 90,000 barrels of oil per day. The offer for this</t>
  </si>
  <si>
    <t>acquisition from SBM the approval of Petrobras and any other relevant authority (ies). A due diligence exercise</t>
  </si>
  <si>
    <t>on the Proposed Acquisition is to be conducted and the terms of the Proposed Acquisition to be finalized</t>
  </si>
  <si>
    <t>thereon.</t>
  </si>
  <si>
    <t>Bank guarantees extended to</t>
  </si>
  <si>
    <t>customers for performance bond on</t>
  </si>
  <si>
    <t>contracts</t>
  </si>
  <si>
    <t>Apr 04-Mar 05</t>
  </si>
  <si>
    <t>Jan 05-Mar 05</t>
  </si>
  <si>
    <t>RM26,707. Proceeds from sale of quoted securities during the same period amounted to RM77,023.</t>
  </si>
  <si>
    <t>On 28 January 2005, the Corporation subscribed for a 51% interest in a subsidiary, Malaysia Deepwater</t>
  </si>
  <si>
    <t>Floating Terminal (L) Limited under the Offshore Companies Act 1990 for a total cash consideration of</t>
  </si>
  <si>
    <t>USD22,950,000 (RM87,210,000). The purpose of the Company is to engage in the provision of offshore floating</t>
  </si>
  <si>
    <t>facilities.</t>
  </si>
  <si>
    <t>Investments in quoted securities as at 31 March 2005 are as follows:-</t>
  </si>
  <si>
    <t>There are no outstanding corporate proposals submitted by the Group for the quarter ended 31 March 2005.</t>
  </si>
  <si>
    <t>The tenure of Group borrowings as at 31 March 2005 classified as short and long term as well as</t>
  </si>
  <si>
    <t>Foreign borrowings in Ringgit Malaysia equivalent as at 31 March 2005 are as follows :-</t>
  </si>
  <si>
    <t>i.</t>
  </si>
  <si>
    <t>ii.</t>
  </si>
  <si>
    <t>respect of Ordinary Transfers; and</t>
  </si>
  <si>
    <t>iii.</t>
  </si>
  <si>
    <t>Shares bought on the BMB on a cum entitlement basis according to the rules of BMB.</t>
  </si>
  <si>
    <t>The amount used as numerator for the calculation of basic earnings per share is RM2,203,322,000 for the</t>
  </si>
  <si>
    <t>fourth quarter ended 31 March 2005 and RM4,763,546,000 for the current financial period to 31 March 2005</t>
  </si>
  <si>
    <t>which are the same as the net profits shown in the condensed consolidated income statement.</t>
  </si>
  <si>
    <t>The number of ordinary shares used as the denominator in calculating the earnings per share is 1,859,914,000.</t>
  </si>
  <si>
    <t>On 9 May 2005, MISC entered into a MOU with Single Buoy Moorings Inc. (SBM) for a proposed acquisition of</t>
  </si>
  <si>
    <t>following a closed tender for the disposal of 32 of the Group's bulk vessels on an en-bloc basis.</t>
  </si>
  <si>
    <t>On 20 April 2005, the Group completed the delivery of the final 4 bulk vessels to First Financial Corporation,</t>
  </si>
  <si>
    <t>During the quarter ended 31 March 2005, the Group disposed off 28 Bulk vessels and 2 Chemical tankers which</t>
  </si>
  <si>
    <t>The Group PBT was RM1,162.7 million or 113.3% higher than the preceding quarter. This was mainly due</t>
  </si>
  <si>
    <t>to same reason as mention in Note B1.</t>
  </si>
  <si>
    <t>During the current financial year ended 31 March 2005, the Company made repayments of Islamic</t>
  </si>
  <si>
    <t>affreightment in the LNG and Petroleum businesses will continue to provide the Group with strong and stable</t>
  </si>
  <si>
    <t>earnings.</t>
  </si>
  <si>
    <t>Prospects for the coming financial year is expected to be positive.It will include the exceptional gain on the</t>
  </si>
  <si>
    <t xml:space="preserve">disposal of the 4 Bulk vessels as referred to in note A10. </t>
  </si>
  <si>
    <t>The Group Profit Before Tax (PBT) for the fourth quarter was RM2,188.7 million which is 200.5% higher</t>
  </si>
  <si>
    <t>resulted in a gain on disposal amounting to RM1,455.0 million.</t>
  </si>
  <si>
    <t>The significant increase in profitability is contributed by the exceptional gain arising from disposal of vessels as</t>
  </si>
  <si>
    <t>stated in Note A4. The increase in profitability were also due to robust freights in the Petroleum, Bulk and Liner</t>
  </si>
  <si>
    <t xml:space="preserve">shipping segments. </t>
  </si>
  <si>
    <t>The prospects of the shipping industry remain good. MISC’s existing long term charters and contracts of</t>
  </si>
  <si>
    <t>Gain on disposal of ships</t>
  </si>
  <si>
    <t>The Board of Directors has declared a final dividend of 20 sen per share tax exempt (2003/2004:15 sen) and</t>
  </si>
  <si>
    <t>special dividend of 20 sen tax exempt (2003/2004: 10 sen) in respect of the 2004/2005 financial year,</t>
  </si>
  <si>
    <t>amounting to RM 372.0 million and RM 372.0 million (2003/2004:RM 279.0 million and RM 186.0 million)</t>
  </si>
  <si>
    <t xml:space="preserve">VALUATION OF SHIPS AND PROPERTY </t>
  </si>
  <si>
    <t>respectively. The proposed dividend will be paid on 30 August 2005 to shareholders registered at the close of</t>
  </si>
  <si>
    <t>shares transferred into the Depositor's Securities Account before 4.00 pm on 24 August 2005 in</t>
  </si>
  <si>
    <t>shares deposited into the Depositor's Securities Account before 12.30 pm on 22 August 2005 in</t>
  </si>
  <si>
    <t>respect of shares which are exempted from Mandatory Deposit;</t>
  </si>
  <si>
    <t>business on 24 August 2005.  This declaration is subject to shareholders' approval at the forthcoming Annual</t>
  </si>
  <si>
    <t>General Meeting. The Register of Members will be closed from 25 August 2005 to 26 August 2005 (both dates</t>
  </si>
  <si>
    <t>inclusive) for the purpose of determining shareholders' entitlement to the dividend. A depositor shall qualify for</t>
  </si>
  <si>
    <t>entitlement only in respect of :</t>
  </si>
  <si>
    <t>The Group was not involved in any off balance sheet financial instruments.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</si>
</sst>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_);[Red]\(#,##0.0\)"/>
    <numFmt numFmtId="178" formatCode="mmmm\-yy"/>
    <numFmt numFmtId="179" formatCode="_(* #,##0.0_);_(* \(#,##0.0\);_(* &quot;-&quot;?_);_(@_)"/>
    <numFmt numFmtId="180" formatCode="_(* #,##0.000_);_(* \(#,##0.000\);_(* &quot;-&quot;??_);_(@_)"/>
    <numFmt numFmtId="181" formatCode="_(* #,##0.0000_);_(* \(#,##0.0000\);_(* &quot;-&quot;??_);_(@_)"/>
    <numFmt numFmtId="182" formatCode="#,##0.00000_);[Red]\(#,##0.00000\)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0_);\(0\)"/>
    <numFmt numFmtId="187" formatCode="0.00000"/>
    <numFmt numFmtId="188" formatCode="0.0000"/>
    <numFmt numFmtId="189" formatCode="0.000"/>
    <numFmt numFmtId="190" formatCode="m/d"/>
    <numFmt numFmtId="191" formatCode="General_)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191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>
      <alignment horizontal="right"/>
    </xf>
    <xf numFmtId="172" fontId="2" fillId="0" borderId="0" xfId="21" applyNumberFormat="1" applyFont="1" applyFill="1" applyBorder="1" applyAlignment="1">
      <alignment/>
    </xf>
    <xf numFmtId="172" fontId="2" fillId="0" borderId="0" xfId="21" applyNumberFormat="1" applyFont="1" applyFill="1" applyAlignment="1">
      <alignment/>
    </xf>
    <xf numFmtId="172" fontId="2" fillId="0" borderId="0" xfId="2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3" fontId="2" fillId="0" borderId="0" xfId="21" applyNumberFormat="1" applyFont="1" applyFill="1" applyAlignment="1">
      <alignment/>
    </xf>
    <xf numFmtId="172" fontId="2" fillId="0" borderId="0" xfId="21" applyNumberFormat="1" applyFont="1" applyFill="1" applyAlignment="1">
      <alignment horizontal="right"/>
    </xf>
    <xf numFmtId="175" fontId="2" fillId="0" borderId="0" xfId="21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horizontal="right"/>
    </xf>
    <xf numFmtId="38" fontId="2" fillId="0" borderId="1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175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5" fontId="2" fillId="2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38" fontId="2" fillId="2" borderId="0" xfId="0" applyNumberFormat="1" applyFont="1" applyFill="1" applyAlignment="1">
      <alignment/>
    </xf>
    <xf numFmtId="38" fontId="2" fillId="0" borderId="0" xfId="15" applyNumberFormat="1" applyFont="1" applyFill="1" applyBorder="1" applyAlignment="1">
      <alignment/>
    </xf>
    <xf numFmtId="38" fontId="2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38" fontId="2" fillId="2" borderId="2" xfId="0" applyNumberFormat="1" applyFont="1" applyFill="1" applyBorder="1" applyAlignment="1">
      <alignment horizontal="right"/>
    </xf>
    <xf numFmtId="38" fontId="2" fillId="2" borderId="0" xfId="15" applyNumberFormat="1" applyFont="1" applyFill="1" applyBorder="1" applyAlignment="1">
      <alignment/>
    </xf>
    <xf numFmtId="38" fontId="2" fillId="2" borderId="0" xfId="15" applyNumberFormat="1" applyFont="1" applyFill="1" applyAlignment="1">
      <alignment/>
    </xf>
    <xf numFmtId="172" fontId="2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5" fontId="0" fillId="0" borderId="0" xfId="0" applyNumberFormat="1" applyFont="1" applyFill="1" applyAlignment="1" quotePrefix="1">
      <alignment horizontal="right"/>
    </xf>
    <xf numFmtId="15" fontId="0" fillId="0" borderId="0" xfId="0" applyNumberFormat="1" applyFont="1" applyFill="1" applyAlignment="1" quotePrefix="1">
      <alignment horizontal="center"/>
    </xf>
    <xf numFmtId="15" fontId="0" fillId="0" borderId="0" xfId="0" applyNumberFormat="1" applyFont="1" applyFill="1" applyAlignment="1">
      <alignment horizontal="right"/>
    </xf>
    <xf numFmtId="173" fontId="2" fillId="0" borderId="0" xfId="15" applyNumberFormat="1" applyFont="1" applyFill="1" applyAlignment="1">
      <alignment/>
    </xf>
    <xf numFmtId="0" fontId="2" fillId="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 quotePrefix="1">
      <alignment horizontal="center"/>
    </xf>
    <xf numFmtId="0" fontId="2" fillId="3" borderId="0" xfId="0" applyFont="1" applyFill="1" applyAlignment="1" quotePrefix="1">
      <alignment horizontal="center"/>
    </xf>
    <xf numFmtId="172" fontId="2" fillId="0" borderId="0" xfId="15" applyNumberFormat="1" applyFont="1" applyAlignment="1">
      <alignment/>
    </xf>
    <xf numFmtId="172" fontId="2" fillId="3" borderId="0" xfId="15" applyNumberFormat="1" applyFont="1" applyFill="1" applyAlignment="1">
      <alignment/>
    </xf>
    <xf numFmtId="172" fontId="2" fillId="0" borderId="3" xfId="15" applyNumberFormat="1" applyFont="1" applyFill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3" borderId="3" xfId="15" applyNumberFormat="1" applyFont="1" applyFill="1" applyBorder="1" applyAlignment="1">
      <alignment/>
    </xf>
    <xf numFmtId="172" fontId="2" fillId="0" borderId="0" xfId="15" applyNumberFormat="1" applyFont="1" applyFill="1" applyAlignment="1">
      <alignment horizontal="left"/>
    </xf>
    <xf numFmtId="172" fontId="2" fillId="0" borderId="0" xfId="15" applyNumberFormat="1" applyFont="1" applyAlignment="1">
      <alignment horizontal="left"/>
    </xf>
    <xf numFmtId="172" fontId="2" fillId="3" borderId="0" xfId="15" applyNumberFormat="1" applyFont="1" applyFill="1" applyAlignment="1">
      <alignment horizontal="left"/>
    </xf>
    <xf numFmtId="0" fontId="7" fillId="0" borderId="0" xfId="0" applyFont="1" applyAlignment="1">
      <alignment/>
    </xf>
    <xf numFmtId="172" fontId="2" fillId="0" borderId="0" xfId="0" applyNumberFormat="1" applyFont="1" applyAlignment="1">
      <alignment/>
    </xf>
    <xf numFmtId="175" fontId="2" fillId="0" borderId="3" xfId="15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72" fontId="2" fillId="0" borderId="4" xfId="15" applyNumberFormat="1" applyFont="1" applyBorder="1" applyAlignment="1">
      <alignment/>
    </xf>
    <xf numFmtId="172" fontId="2" fillId="3" borderId="4" xfId="15" applyNumberFormat="1" applyFont="1" applyFill="1" applyBorder="1" applyAlignment="1">
      <alignment/>
    </xf>
    <xf numFmtId="172" fontId="2" fillId="0" borderId="5" xfId="15" applyNumberFormat="1" applyFont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1" xfId="15" applyNumberFormat="1" applyFont="1" applyBorder="1" applyAlignment="1">
      <alignment/>
    </xf>
    <xf numFmtId="172" fontId="2" fillId="3" borderId="1" xfId="15" applyNumberFormat="1" applyFont="1" applyFill="1" applyBorder="1" applyAlignment="1">
      <alignment/>
    </xf>
    <xf numFmtId="172" fontId="2" fillId="0" borderId="4" xfId="15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 quotePrefix="1">
      <alignment/>
    </xf>
    <xf numFmtId="41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3" fillId="0" borderId="0" xfId="0" applyNumberFormat="1" applyFont="1" applyFill="1" applyAlignment="1">
      <alignment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5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85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75" fontId="2" fillId="0" borderId="0" xfId="15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175" fontId="2" fillId="0" borderId="0" xfId="15" applyNumberFormat="1" applyFont="1" applyAlignment="1">
      <alignment/>
    </xf>
    <xf numFmtId="38" fontId="2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190" fontId="0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38" fontId="2" fillId="0" borderId="6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21" applyNumberFormat="1" applyFont="1" applyFill="1" applyAlignment="1">
      <alignment horizontal="center"/>
    </xf>
    <xf numFmtId="172" fontId="2" fillId="0" borderId="3" xfId="21" applyNumberFormat="1" applyFont="1" applyFill="1" applyBorder="1" applyAlignment="1">
      <alignment horizontal="center"/>
    </xf>
    <xf numFmtId="172" fontId="2" fillId="0" borderId="4" xfId="21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6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/>
    </xf>
    <xf numFmtId="41" fontId="2" fillId="0" borderId="1" xfId="15" applyNumberFormat="1" applyFont="1" applyFill="1" applyBorder="1" applyAlignment="1">
      <alignment/>
    </xf>
    <xf numFmtId="41" fontId="2" fillId="0" borderId="10" xfId="15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1" fontId="2" fillId="0" borderId="4" xfId="0" applyNumberFormat="1" applyFont="1" applyFill="1" applyBorder="1" applyAlignment="1">
      <alignment/>
    </xf>
    <xf numFmtId="175" fontId="2" fillId="0" borderId="8" xfId="15" applyNumberFormat="1" applyFont="1" applyBorder="1" applyAlignment="1">
      <alignment/>
    </xf>
    <xf numFmtId="175" fontId="2" fillId="0" borderId="8" xfId="15" applyNumberFormat="1" applyFont="1" applyFill="1" applyBorder="1" applyAlignment="1">
      <alignment/>
    </xf>
    <xf numFmtId="175" fontId="2" fillId="0" borderId="1" xfId="15" applyNumberFormat="1" applyFont="1" applyBorder="1" applyAlignment="1">
      <alignment/>
    </xf>
    <xf numFmtId="38" fontId="2" fillId="0" borderId="2" xfId="15" applyNumberFormat="1" applyFont="1" applyFill="1" applyBorder="1" applyAlignment="1">
      <alignment/>
    </xf>
    <xf numFmtId="175" fontId="2" fillId="0" borderId="1" xfId="15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2" fontId="2" fillId="0" borderId="1" xfId="21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38" fontId="2" fillId="0" borderId="2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172" fontId="2" fillId="0" borderId="2" xfId="15" applyNumberFormat="1" applyFont="1" applyFill="1" applyBorder="1" applyAlignment="1">
      <alignment/>
    </xf>
    <xf numFmtId="15" fontId="2" fillId="0" borderId="0" xfId="0" applyNumberFormat="1" applyFont="1" applyAlignment="1">
      <alignment/>
    </xf>
    <xf numFmtId="43" fontId="2" fillId="0" borderId="0" xfId="15" applyNumberFormat="1" applyFont="1" applyFill="1" applyAlignment="1">
      <alignment/>
    </xf>
    <xf numFmtId="41" fontId="2" fillId="0" borderId="12" xfId="15" applyNumberFormat="1" applyFont="1" applyFill="1" applyBorder="1" applyAlignment="1">
      <alignment/>
    </xf>
    <xf numFmtId="175" fontId="2" fillId="0" borderId="0" xfId="15" applyNumberFormat="1" applyFont="1" applyBorder="1" applyAlignment="1">
      <alignment/>
    </xf>
    <xf numFmtId="41" fontId="2" fillId="0" borderId="13" xfId="15" applyNumberFormat="1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/>
    </xf>
    <xf numFmtId="38" fontId="2" fillId="0" borderId="1" xfId="15" applyNumberFormat="1" applyFont="1" applyFill="1" applyBorder="1" applyAlignment="1">
      <alignment/>
    </xf>
    <xf numFmtId="184" fontId="2" fillId="0" borderId="0" xfId="15" applyNumberFormat="1" applyFont="1" applyFill="1" applyAlignment="1">
      <alignment/>
    </xf>
    <xf numFmtId="41" fontId="2" fillId="0" borderId="0" xfId="21" applyNumberFormat="1" applyFont="1" applyFill="1" applyBorder="1" applyAlignment="1">
      <alignment/>
    </xf>
    <xf numFmtId="41" fontId="2" fillId="0" borderId="4" xfId="21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91" fontId="2" fillId="0" borderId="0" xfId="0" applyFont="1" applyAlignment="1">
      <alignment/>
    </xf>
    <xf numFmtId="191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</cellXfs>
  <cellStyles count="18">
    <cellStyle name="Normal" xfId="0"/>
    <cellStyle name="Comma" xfId="15"/>
    <cellStyle name="Comma [0]" xfId="16"/>
    <cellStyle name="Comma [0]_DEC00KLSE" xfId="17"/>
    <cellStyle name="Comma [0]_MAR01KLSENOTES-BOD" xfId="18"/>
    <cellStyle name="Comma [0]_SEPT00KLSECOS" xfId="19"/>
    <cellStyle name="Comma_DEC00KLSE" xfId="20"/>
    <cellStyle name="Comma_MAR01KLSENOTES-BOD" xfId="21"/>
    <cellStyle name="Comma_SEPT00KLSECOS" xfId="22"/>
    <cellStyle name="Currency" xfId="23"/>
    <cellStyle name="Currency [0]" xfId="24"/>
    <cellStyle name="Currency [0]_DEC00KLSE" xfId="25"/>
    <cellStyle name="Currency [0]_MAR01KLSENOTES-BOD" xfId="26"/>
    <cellStyle name="Currency [0]_SEPT00KLSECOS" xfId="27"/>
    <cellStyle name="Currency_DEC00KLSE" xfId="28"/>
    <cellStyle name="Currency_MAR01KLSENOTES-BOD" xfId="29"/>
    <cellStyle name="Currency_SEPT00KLSECOS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819150</xdr:colOff>
      <xdr:row>0</xdr:row>
      <xdr:rowOff>85725</xdr:rowOff>
    </xdr:from>
    <xdr:to>
      <xdr:col>10</xdr:col>
      <xdr:colOff>1152525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04775"/>
          <a:ext cx="1876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123825</xdr:rowOff>
    </xdr:from>
    <xdr:to>
      <xdr:col>10</xdr:col>
      <xdr:colOff>57150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161925</xdr:rowOff>
    </xdr:from>
    <xdr:to>
      <xdr:col>15</xdr:col>
      <xdr:colOff>923925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619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66675</xdr:rowOff>
    </xdr:from>
    <xdr:to>
      <xdr:col>6</xdr:col>
      <xdr:colOff>628650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66675"/>
          <a:ext cx="1990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0</xdr:row>
      <xdr:rowOff>114300</xdr:rowOff>
    </xdr:from>
    <xdr:to>
      <xdr:col>13</xdr:col>
      <xdr:colOff>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14300"/>
          <a:ext cx="1704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1</xdr:row>
      <xdr:rowOff>47625</xdr:rowOff>
    </xdr:from>
    <xdr:to>
      <xdr:col>14</xdr:col>
      <xdr:colOff>1085850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476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4"/>
  <sheetViews>
    <sheetView tabSelected="1" view="pageBreakPreview" zoomScale="75" zoomScaleNormal="75" zoomScaleSheetLayoutView="75" workbookViewId="0" topLeftCell="D1">
      <selection activeCell="I15" sqref="I15:K15"/>
    </sheetView>
  </sheetViews>
  <sheetFormatPr defaultColWidth="9.140625" defaultRowHeight="12.75"/>
  <cols>
    <col min="1" max="1" width="3.00390625" style="26" customWidth="1"/>
    <col min="2" max="2" width="37.57421875" style="26" customWidth="1"/>
    <col min="3" max="3" width="0.13671875" style="32" hidden="1" customWidth="1"/>
    <col min="4" max="4" width="1.28515625" style="4" customWidth="1"/>
    <col min="5" max="5" width="17.28125" style="4" customWidth="1"/>
    <col min="6" max="6" width="6.28125" style="4" customWidth="1"/>
    <col min="7" max="7" width="17.28125" style="4" customWidth="1"/>
    <col min="8" max="8" width="2.7109375" style="4" customWidth="1"/>
    <col min="9" max="9" width="17.28125" style="4" customWidth="1"/>
    <col min="10" max="10" width="5.8515625" style="4" customWidth="1"/>
    <col min="11" max="11" width="17.28125" style="4" customWidth="1"/>
    <col min="12" max="12" width="12.00390625" style="26" bestFit="1" customWidth="1"/>
    <col min="13" max="13" width="12.140625" style="26" bestFit="1" customWidth="1"/>
    <col min="14" max="16384" width="9.140625" style="26" customWidth="1"/>
  </cols>
  <sheetData>
    <row r="2" ht="15.75">
      <c r="A2" s="27" t="s">
        <v>153</v>
      </c>
    </row>
    <row r="3" ht="15.75">
      <c r="A3" s="52" t="s">
        <v>154</v>
      </c>
    </row>
    <row r="6" ht="15.75">
      <c r="K6" s="19" t="s">
        <v>203</v>
      </c>
    </row>
    <row r="7" spans="1:11" ht="15.75">
      <c r="A7" s="27" t="s">
        <v>205</v>
      </c>
      <c r="C7" s="26"/>
      <c r="I7" s="26"/>
      <c r="K7" s="26"/>
    </row>
    <row r="8" ht="9" customHeight="1">
      <c r="C8" s="26"/>
    </row>
    <row r="9" spans="1:3" ht="15.75">
      <c r="A9" s="26" t="s">
        <v>259</v>
      </c>
      <c r="C9" s="26"/>
    </row>
    <row r="10" spans="1:3" ht="15.75">
      <c r="A10" s="4" t="s">
        <v>270</v>
      </c>
      <c r="C10" s="4"/>
    </row>
    <row r="11" ht="9" customHeight="1">
      <c r="C11" s="26"/>
    </row>
    <row r="12" spans="1:3" ht="15.75">
      <c r="A12" s="27" t="s">
        <v>260</v>
      </c>
      <c r="C12" s="26"/>
    </row>
    <row r="13" spans="3:10" ht="9.75" customHeight="1">
      <c r="C13" s="4" t="s">
        <v>0</v>
      </c>
      <c r="E13" s="16"/>
      <c r="F13" s="28"/>
      <c r="I13" s="16"/>
      <c r="J13" s="28"/>
    </row>
    <row r="14" spans="3:11" ht="9.75" customHeight="1">
      <c r="C14" s="4"/>
      <c r="E14" s="16"/>
      <c r="F14" s="28"/>
      <c r="G14" s="16"/>
      <c r="I14" s="16"/>
      <c r="J14" s="16"/>
      <c r="K14" s="16"/>
    </row>
    <row r="15" spans="3:11" ht="21.75" customHeight="1">
      <c r="C15" s="29" t="s">
        <v>1</v>
      </c>
      <c r="D15" s="5"/>
      <c r="E15" s="154" t="s">
        <v>2</v>
      </c>
      <c r="F15" s="154"/>
      <c r="G15" s="154"/>
      <c r="H15" s="3"/>
      <c r="I15" s="155" t="s">
        <v>3</v>
      </c>
      <c r="J15" s="155"/>
      <c r="K15" s="155"/>
    </row>
    <row r="16" spans="3:11" ht="15.75">
      <c r="C16" s="29" t="s">
        <v>4</v>
      </c>
      <c r="D16" s="16"/>
      <c r="E16" s="46" t="s">
        <v>5</v>
      </c>
      <c r="F16" s="45"/>
      <c r="G16" s="46" t="s">
        <v>6</v>
      </c>
      <c r="H16" s="45"/>
      <c r="I16" s="46" t="s">
        <v>5</v>
      </c>
      <c r="J16" s="46"/>
      <c r="K16" s="46" t="str">
        <f>'Cash Flow'!F12</f>
        <v>PRECEDING</v>
      </c>
    </row>
    <row r="17" spans="2:11" ht="15.75">
      <c r="B17" s="104"/>
      <c r="C17" s="29" t="s">
        <v>7</v>
      </c>
      <c r="D17" s="16"/>
      <c r="E17" s="46" t="s">
        <v>7</v>
      </c>
      <c r="F17" s="45"/>
      <c r="G17" s="46" t="s">
        <v>8</v>
      </c>
      <c r="H17" s="45"/>
      <c r="I17" s="46" t="s">
        <v>7</v>
      </c>
      <c r="J17" s="46"/>
      <c r="K17" s="46" t="str">
        <f>'Cash Flow'!F13</f>
        <v>YEAR</v>
      </c>
    </row>
    <row r="18" spans="3:11" ht="15.75">
      <c r="C18" s="29" t="s">
        <v>9</v>
      </c>
      <c r="D18" s="16"/>
      <c r="E18" s="46" t="s">
        <v>10</v>
      </c>
      <c r="F18" s="45"/>
      <c r="G18" s="46" t="s">
        <v>10</v>
      </c>
      <c r="H18" s="2"/>
      <c r="I18" s="46" t="s">
        <v>11</v>
      </c>
      <c r="J18" s="46"/>
      <c r="K18" s="46" t="str">
        <f>'Cash Flow'!F14</f>
        <v>TO DATE</v>
      </c>
    </row>
    <row r="19" spans="3:12" ht="15.75">
      <c r="C19" s="30">
        <v>36341</v>
      </c>
      <c r="D19" s="31"/>
      <c r="E19" s="47" t="s">
        <v>263</v>
      </c>
      <c r="F19" s="48"/>
      <c r="G19" s="47" t="s">
        <v>262</v>
      </c>
      <c r="H19" s="48"/>
      <c r="I19" s="47" t="str">
        <f>+E19</f>
        <v>31 MAR 2005</v>
      </c>
      <c r="J19" s="47"/>
      <c r="K19" s="49" t="str">
        <f>G19</f>
        <v>31 MAR 2004</v>
      </c>
      <c r="L19" s="137"/>
    </row>
    <row r="20" spans="5:11" ht="15.75">
      <c r="E20" s="46" t="s">
        <v>14</v>
      </c>
      <c r="F20" s="45"/>
      <c r="G20" s="46" t="s">
        <v>14</v>
      </c>
      <c r="H20" s="45"/>
      <c r="I20" s="46" t="s">
        <v>14</v>
      </c>
      <c r="J20" s="46"/>
      <c r="K20" s="46" t="s">
        <v>14</v>
      </c>
    </row>
    <row r="21" spans="9:11" ht="15.75">
      <c r="I21" s="106"/>
      <c r="K21" s="106"/>
    </row>
    <row r="22" spans="2:13" ht="15.75">
      <c r="B22" s="26" t="s">
        <v>47</v>
      </c>
      <c r="C22" s="33">
        <v>2483714</v>
      </c>
      <c r="E22" s="34">
        <f>I22-7815202</f>
        <v>2835618</v>
      </c>
      <c r="F22" s="34"/>
      <c r="G22" s="34">
        <f>K22-5315172</f>
        <v>2291099</v>
      </c>
      <c r="H22" s="34"/>
      <c r="I22" s="34">
        <v>10650820</v>
      </c>
      <c r="J22" s="34"/>
      <c r="K22" s="34">
        <v>7606271</v>
      </c>
      <c r="M22" s="105"/>
    </row>
    <row r="23" spans="3:13" ht="15.75">
      <c r="C23" s="33"/>
      <c r="E23" s="35"/>
      <c r="F23" s="35"/>
      <c r="G23" s="35"/>
      <c r="H23" s="34"/>
      <c r="I23" s="35"/>
      <c r="J23" s="35"/>
      <c r="K23" s="35"/>
      <c r="M23" s="105"/>
    </row>
    <row r="24" spans="2:13" ht="15.75" thickBot="1">
      <c r="B24" s="36" t="s">
        <v>91</v>
      </c>
      <c r="C24" s="37">
        <v>26479</v>
      </c>
      <c r="D24" s="25"/>
      <c r="E24" s="128">
        <f>I24-469457</f>
        <v>1565631</v>
      </c>
      <c r="F24" s="34"/>
      <c r="G24" s="128">
        <f>K24-49857</f>
        <v>13837</v>
      </c>
      <c r="H24" s="34"/>
      <c r="I24" s="128">
        <v>2035088</v>
      </c>
      <c r="J24" s="34"/>
      <c r="K24" s="128">
        <v>63694</v>
      </c>
      <c r="M24" s="105"/>
    </row>
    <row r="25" spans="3:13" ht="15.75" thickTop="1">
      <c r="C25" s="33"/>
      <c r="E25" s="35"/>
      <c r="F25" s="35"/>
      <c r="G25" s="35"/>
      <c r="H25" s="34"/>
      <c r="I25" s="35"/>
      <c r="J25" s="35"/>
      <c r="K25" s="35"/>
      <c r="M25" s="105"/>
    </row>
    <row r="26" spans="2:13" ht="15.75">
      <c r="B26" s="26" t="s">
        <v>144</v>
      </c>
      <c r="C26" s="33">
        <v>1285826</v>
      </c>
      <c r="E26" s="20">
        <f>I26-2820407+408531</f>
        <v>842807</v>
      </c>
      <c r="F26" s="34"/>
      <c r="G26" s="34">
        <f>K26-1729607</f>
        <v>779813</v>
      </c>
      <c r="H26" s="23"/>
      <c r="I26" s="20">
        <f>5117706-I28</f>
        <v>3254683</v>
      </c>
      <c r="J26" s="35"/>
      <c r="K26" s="20">
        <v>2509420</v>
      </c>
      <c r="M26" s="105"/>
    </row>
    <row r="27" spans="3:13" ht="15.75">
      <c r="C27" s="33"/>
      <c r="E27" s="35"/>
      <c r="F27" s="35"/>
      <c r="G27" s="35"/>
      <c r="H27" s="34"/>
      <c r="I27" s="35"/>
      <c r="J27" s="35"/>
      <c r="K27" s="35"/>
      <c r="M27" s="105"/>
    </row>
    <row r="28" spans="2:13" ht="15.75">
      <c r="B28" s="26" t="s">
        <v>319</v>
      </c>
      <c r="C28" s="33"/>
      <c r="E28" s="35">
        <v>1454492</v>
      </c>
      <c r="F28" s="35"/>
      <c r="G28" s="24">
        <v>0</v>
      </c>
      <c r="H28" s="34"/>
      <c r="I28" s="35">
        <v>1863023</v>
      </c>
      <c r="J28" s="35"/>
      <c r="K28" s="24">
        <v>0</v>
      </c>
      <c r="M28" s="105"/>
    </row>
    <row r="29" spans="3:13" ht="15.75">
      <c r="C29" s="33"/>
      <c r="E29" s="35"/>
      <c r="F29" s="35"/>
      <c r="G29" s="35"/>
      <c r="H29" s="34"/>
      <c r="I29" s="35"/>
      <c r="J29" s="35"/>
      <c r="K29" s="35"/>
      <c r="M29" s="105"/>
    </row>
    <row r="30" spans="2:13" ht="15.75">
      <c r="B30" s="26" t="s">
        <v>48</v>
      </c>
      <c r="C30" s="33">
        <v>-210063</v>
      </c>
      <c r="E30" s="35">
        <f>I30+308247</f>
        <v>-105854</v>
      </c>
      <c r="F30" s="34"/>
      <c r="G30" s="34">
        <f>K30+155340</f>
        <v>-55153</v>
      </c>
      <c r="H30" s="34"/>
      <c r="I30" s="35">
        <v>-414101</v>
      </c>
      <c r="J30" s="35"/>
      <c r="K30" s="35">
        <v>-210493</v>
      </c>
      <c r="M30" s="105"/>
    </row>
    <row r="31" spans="3:13" ht="15.75">
      <c r="C31" s="33"/>
      <c r="E31" s="35"/>
      <c r="F31" s="35"/>
      <c r="G31" s="35"/>
      <c r="H31" s="34"/>
      <c r="I31" s="35"/>
      <c r="J31" s="35"/>
      <c r="K31" s="35"/>
      <c r="M31" s="105"/>
    </row>
    <row r="32" spans="2:13" ht="15.75">
      <c r="B32" s="26" t="s">
        <v>145</v>
      </c>
      <c r="C32" s="33">
        <v>-552701</v>
      </c>
      <c r="E32" s="35"/>
      <c r="F32" s="35"/>
      <c r="G32" s="35"/>
      <c r="H32" s="34"/>
      <c r="I32" s="35"/>
      <c r="J32" s="35"/>
      <c r="K32" s="35"/>
      <c r="M32" s="105"/>
    </row>
    <row r="33" spans="2:13" ht="15.75">
      <c r="B33" s="26" t="s">
        <v>15</v>
      </c>
      <c r="C33" s="33"/>
      <c r="E33" s="144">
        <f>I33-38003</f>
        <v>-2713</v>
      </c>
      <c r="F33" s="34"/>
      <c r="G33" s="144">
        <f>K33-23977</f>
        <v>3500</v>
      </c>
      <c r="H33" s="34"/>
      <c r="I33" s="144">
        <v>35290</v>
      </c>
      <c r="J33" s="35"/>
      <c r="K33" s="144">
        <v>27477</v>
      </c>
      <c r="M33" s="105"/>
    </row>
    <row r="34" spans="3:13" ht="15.75">
      <c r="C34" s="33"/>
      <c r="E34" s="35"/>
      <c r="F34" s="35"/>
      <c r="G34" s="35"/>
      <c r="H34" s="34"/>
      <c r="I34" s="35"/>
      <c r="J34" s="35"/>
      <c r="K34" s="35"/>
      <c r="M34" s="105"/>
    </row>
    <row r="35" spans="2:13" ht="15.75">
      <c r="B35" s="26" t="s">
        <v>146</v>
      </c>
      <c r="C35" s="38">
        <f>SUM(C26:C33)</f>
        <v>523062</v>
      </c>
      <c r="E35" s="34">
        <f>SUM(E26:E33)</f>
        <v>2188732</v>
      </c>
      <c r="F35" s="34"/>
      <c r="G35" s="34">
        <f>SUM(G26:G33)</f>
        <v>728160</v>
      </c>
      <c r="H35" s="34"/>
      <c r="I35" s="34">
        <f>SUM(I26:I33)</f>
        <v>4738895</v>
      </c>
      <c r="J35" s="35"/>
      <c r="K35" s="34">
        <f>SUM(K26:K33)</f>
        <v>2326404</v>
      </c>
      <c r="M35" s="105"/>
    </row>
    <row r="36" spans="3:13" ht="15.75">
      <c r="C36" s="33"/>
      <c r="E36" s="35"/>
      <c r="F36" s="35"/>
      <c r="G36" s="35"/>
      <c r="H36" s="34"/>
      <c r="I36" s="35"/>
      <c r="J36" s="35"/>
      <c r="K36" s="35"/>
      <c r="M36" s="105"/>
    </row>
    <row r="37" spans="2:13" ht="15.75">
      <c r="B37" s="26" t="s">
        <v>92</v>
      </c>
      <c r="C37" s="33"/>
      <c r="E37" s="22">
        <f>I37+18494</f>
        <v>-454</v>
      </c>
      <c r="F37" s="34"/>
      <c r="G37" s="144">
        <f>K37+11630</f>
        <v>4503</v>
      </c>
      <c r="H37" s="23"/>
      <c r="I37" s="22">
        <v>-18948</v>
      </c>
      <c r="J37" s="35"/>
      <c r="K37" s="22">
        <v>-7127</v>
      </c>
      <c r="M37" s="105"/>
    </row>
    <row r="38" spans="3:13" ht="15.75">
      <c r="C38" s="33"/>
      <c r="E38" s="35"/>
      <c r="F38" s="35"/>
      <c r="G38" s="35"/>
      <c r="H38" s="34"/>
      <c r="I38" s="35"/>
      <c r="J38" s="35"/>
      <c r="K38" s="35"/>
      <c r="M38" s="105"/>
    </row>
    <row r="39" spans="2:13" ht="15.75">
      <c r="B39" s="26" t="s">
        <v>147</v>
      </c>
      <c r="C39" s="39" t="e">
        <f>SUM(C35+#REF!)</f>
        <v>#REF!</v>
      </c>
      <c r="E39" s="35">
        <f>SUM(E35:E37)</f>
        <v>2188278</v>
      </c>
      <c r="F39" s="35"/>
      <c r="G39" s="35">
        <f>SUM(G35:G37)</f>
        <v>732663</v>
      </c>
      <c r="H39" s="34"/>
      <c r="I39" s="35">
        <f>SUM(I35:I37)</f>
        <v>4719947</v>
      </c>
      <c r="J39" s="35"/>
      <c r="K39" s="35">
        <f>SUM(K35:K37)</f>
        <v>2319277</v>
      </c>
      <c r="M39" s="105"/>
    </row>
    <row r="40" spans="3:13" ht="15.75">
      <c r="C40" s="33"/>
      <c r="E40" s="20"/>
      <c r="F40" s="20"/>
      <c r="G40" s="20"/>
      <c r="H40" s="23"/>
      <c r="I40" s="20"/>
      <c r="J40" s="35"/>
      <c r="K40" s="20"/>
      <c r="M40" s="105"/>
    </row>
    <row r="41" spans="2:13" ht="15.75">
      <c r="B41" s="26" t="s">
        <v>233</v>
      </c>
      <c r="C41" s="33"/>
      <c r="E41" s="144">
        <f>I41-28555</f>
        <v>15044</v>
      </c>
      <c r="F41" s="34"/>
      <c r="G41" s="144">
        <f>K41+24793</f>
        <v>-4913</v>
      </c>
      <c r="H41" s="34"/>
      <c r="I41" s="144">
        <v>43599</v>
      </c>
      <c r="J41" s="35"/>
      <c r="K41" s="144">
        <v>-29706</v>
      </c>
      <c r="M41" s="105"/>
    </row>
    <row r="42" spans="3:13" ht="15.75">
      <c r="C42" s="33"/>
      <c r="E42" s="35"/>
      <c r="F42" s="35"/>
      <c r="G42" s="35"/>
      <c r="H42" s="34"/>
      <c r="I42" s="35"/>
      <c r="J42" s="35"/>
      <c r="K42" s="35"/>
      <c r="M42" s="105"/>
    </row>
    <row r="43" spans="2:13" ht="15.75" thickBot="1">
      <c r="B43" s="26" t="s">
        <v>148</v>
      </c>
      <c r="C43" s="39" t="e">
        <f>SUM(C39:C42)</f>
        <v>#REF!</v>
      </c>
      <c r="E43" s="128">
        <f>SUM(E39:E41)</f>
        <v>2203322</v>
      </c>
      <c r="F43" s="35"/>
      <c r="G43" s="128">
        <f>SUM(G39:G41)</f>
        <v>727750</v>
      </c>
      <c r="H43" s="34"/>
      <c r="I43" s="128">
        <f>SUM(I39:I41)</f>
        <v>4763546</v>
      </c>
      <c r="J43" s="35"/>
      <c r="K43" s="128">
        <f>SUM(K39:K41)</f>
        <v>2289571</v>
      </c>
      <c r="M43" s="105"/>
    </row>
    <row r="44" spans="2:10" ht="15.75" thickTop="1">
      <c r="B44" s="26" t="s">
        <v>149</v>
      </c>
      <c r="C44" s="33"/>
      <c r="E44" s="20"/>
      <c r="F44" s="20"/>
      <c r="H44" s="23"/>
      <c r="I44" s="20"/>
      <c r="J44" s="35"/>
    </row>
    <row r="45" spans="3:10" ht="15.75">
      <c r="C45" s="33"/>
      <c r="E45" s="35"/>
      <c r="F45" s="35"/>
      <c r="H45" s="34"/>
      <c r="I45" s="35"/>
      <c r="J45" s="35"/>
    </row>
    <row r="46" spans="2:11" ht="15.75">
      <c r="B46" s="26" t="s">
        <v>150</v>
      </c>
      <c r="C46" s="33"/>
      <c r="E46" s="40"/>
      <c r="F46" s="40"/>
      <c r="G46" s="145"/>
      <c r="H46" s="41"/>
      <c r="I46" s="40"/>
      <c r="J46" s="40"/>
      <c r="K46" s="40"/>
    </row>
    <row r="47" spans="2:11" ht="15.75">
      <c r="B47" s="26" t="s">
        <v>151</v>
      </c>
      <c r="C47" s="33"/>
      <c r="E47" s="40"/>
      <c r="F47" s="40"/>
      <c r="G47" s="40"/>
      <c r="H47" s="41"/>
      <c r="I47" s="138"/>
      <c r="J47" s="40"/>
      <c r="K47" s="40"/>
    </row>
    <row r="48" spans="3:8" ht="15.75">
      <c r="C48" s="33"/>
      <c r="H48" s="6"/>
    </row>
    <row r="49" spans="2:8" ht="15.75">
      <c r="B49" s="26" t="s">
        <v>16</v>
      </c>
      <c r="C49" s="33"/>
      <c r="H49" s="6"/>
    </row>
    <row r="50" spans="2:11" ht="15.75">
      <c r="B50" s="26" t="s">
        <v>17</v>
      </c>
      <c r="C50" s="33"/>
      <c r="E50" s="50">
        <f>(E43/1859913.793)*100</f>
        <v>118.46366257901073</v>
      </c>
      <c r="F50" s="42"/>
      <c r="G50" s="50">
        <f>(G43/1859913.793)*100</f>
        <v>39.12815759197932</v>
      </c>
      <c r="H50" s="43"/>
      <c r="I50" s="50">
        <f>(I43/1859913.793)*100</f>
        <v>256.1164941046276</v>
      </c>
      <c r="J50" s="42"/>
      <c r="K50" s="50">
        <f>(K43/1859913.793)*100</f>
        <v>123.10092051669623</v>
      </c>
    </row>
    <row r="51" spans="3:8" ht="15.75">
      <c r="C51" s="33"/>
      <c r="H51" s="6"/>
    </row>
    <row r="52" spans="3:11" ht="6.75" customHeight="1" hidden="1">
      <c r="C52" s="33"/>
      <c r="E52" s="8"/>
      <c r="F52" s="8"/>
      <c r="G52" s="8"/>
      <c r="H52" s="44"/>
      <c r="I52" s="8"/>
      <c r="J52" s="8"/>
      <c r="K52" s="12"/>
    </row>
    <row r="53" ht="6.75" customHeight="1">
      <c r="H53" s="6"/>
    </row>
    <row r="54" spans="2:11" ht="15.75">
      <c r="B54" s="26" t="s">
        <v>152</v>
      </c>
      <c r="C54" s="33"/>
      <c r="E54" s="50"/>
      <c r="F54" s="42"/>
      <c r="G54" s="50"/>
      <c r="H54" s="43"/>
      <c r="I54" s="50"/>
      <c r="J54" s="42"/>
      <c r="K54" s="50"/>
    </row>
    <row r="55" spans="2:11" ht="15.75">
      <c r="B55" s="26" t="s">
        <v>17</v>
      </c>
      <c r="C55" s="33"/>
      <c r="E55" s="50">
        <f>E50</f>
        <v>118.46366257901073</v>
      </c>
      <c r="F55" s="42"/>
      <c r="G55" s="50">
        <f>G50</f>
        <v>39.12815759197932</v>
      </c>
      <c r="H55" s="43"/>
      <c r="I55" s="50">
        <f>I50</f>
        <v>256.1164941046276</v>
      </c>
      <c r="J55" s="42"/>
      <c r="K55" s="50">
        <f>K50</f>
        <v>123.10092051669623</v>
      </c>
    </row>
    <row r="56" spans="5:11" ht="15.75">
      <c r="E56" s="40"/>
      <c r="F56" s="40"/>
      <c r="G56" s="40"/>
      <c r="H56" s="40"/>
      <c r="I56" s="40"/>
      <c r="J56" s="40"/>
      <c r="K56" s="40"/>
    </row>
    <row r="57" spans="5:11" ht="15.75">
      <c r="E57" s="40"/>
      <c r="F57" s="40"/>
      <c r="G57" s="40"/>
      <c r="H57" s="40"/>
      <c r="I57" s="40"/>
      <c r="J57" s="40"/>
      <c r="K57" s="40"/>
    </row>
    <row r="58" spans="5:11" ht="15.75">
      <c r="E58" s="40"/>
      <c r="F58" s="40"/>
      <c r="G58" s="40"/>
      <c r="H58" s="40"/>
      <c r="I58" s="40"/>
      <c r="J58" s="40"/>
      <c r="K58" s="40"/>
    </row>
    <row r="59" spans="5:11" ht="15.75">
      <c r="E59" s="40"/>
      <c r="F59" s="40"/>
      <c r="G59" s="40"/>
      <c r="H59" s="40"/>
      <c r="I59" s="40"/>
      <c r="J59" s="40"/>
      <c r="K59" s="40"/>
    </row>
    <row r="60" spans="5:11" ht="15.75">
      <c r="E60" s="40"/>
      <c r="F60" s="40"/>
      <c r="G60" s="40"/>
      <c r="H60" s="40"/>
      <c r="I60" s="40"/>
      <c r="J60" s="40"/>
      <c r="K60" s="40"/>
    </row>
    <row r="61" spans="5:11" ht="15.75">
      <c r="E61" s="40"/>
      <c r="F61" s="40"/>
      <c r="G61" s="40"/>
      <c r="H61" s="40"/>
      <c r="I61" s="40"/>
      <c r="J61" s="40"/>
      <c r="K61" s="40"/>
    </row>
    <row r="62" spans="5:11" ht="15.75">
      <c r="E62" s="40"/>
      <c r="F62" s="40"/>
      <c r="G62" s="40"/>
      <c r="H62" s="40"/>
      <c r="I62" s="40"/>
      <c r="J62" s="40"/>
      <c r="K62" s="40"/>
    </row>
    <row r="63" spans="5:11" ht="15.75">
      <c r="E63" s="40"/>
      <c r="F63" s="40"/>
      <c r="G63" s="40"/>
      <c r="H63" s="40"/>
      <c r="I63" s="40"/>
      <c r="J63" s="40"/>
      <c r="K63" s="40"/>
    </row>
    <row r="64" spans="5:11" ht="15.75">
      <c r="E64" s="40"/>
      <c r="F64" s="40"/>
      <c r="G64" s="40"/>
      <c r="H64" s="40"/>
      <c r="I64" s="40"/>
      <c r="J64" s="40"/>
      <c r="K64" s="40"/>
    </row>
    <row r="84" ht="15.75">
      <c r="B84" s="26" t="s">
        <v>209</v>
      </c>
    </row>
  </sheetData>
  <sheetProtection password="C724" sheet="1" objects="1" scenarios="1"/>
  <mergeCells count="2">
    <mergeCell ref="E15:G15"/>
    <mergeCell ref="I15:K15"/>
  </mergeCells>
  <printOptions/>
  <pageMargins left="0.681102362" right="0.41" top="0.708661417" bottom="1.15" header="0.511811023622047" footer="0.7"/>
  <pageSetup cellComments="asDisplayed" horizontalDpi="600" verticalDpi="600" orientation="portrait" paperSize="9" scale="70" r:id="rId2"/>
  <headerFooter alignWithMargins="0">
    <oddFooter>&amp;C&amp;12(The Condensed Consolidated Income Statement should be read in conjunction with the Annual Financial Statements
for the year ended 31 March 2004)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5" zoomScaleNormal="70" zoomScaleSheetLayoutView="65" workbookViewId="0" topLeftCell="A1">
      <selection activeCell="I15" sqref="I15:K15"/>
    </sheetView>
  </sheetViews>
  <sheetFormatPr defaultColWidth="7.8515625" defaultRowHeight="12.75"/>
  <cols>
    <col min="1" max="1" width="3.00390625" style="26" customWidth="1"/>
    <col min="2" max="2" width="3.140625" style="26" customWidth="1"/>
    <col min="3" max="3" width="50.00390625" style="26" customWidth="1"/>
    <col min="4" max="4" width="19.28125" style="4" customWidth="1"/>
    <col min="5" max="5" width="5.7109375" style="26" customWidth="1"/>
    <col min="6" max="6" width="19.28125" style="26" customWidth="1"/>
    <col min="7" max="7" width="4.00390625" style="26" customWidth="1"/>
    <col min="8" max="8" width="14.140625" style="26" hidden="1" customWidth="1"/>
    <col min="9" max="9" width="4.140625" style="26" hidden="1" customWidth="1"/>
    <col min="10" max="10" width="14.140625" style="51" hidden="1" customWidth="1"/>
    <col min="11" max="11" width="0.85546875" style="51" hidden="1" customWidth="1"/>
    <col min="12" max="12" width="14.140625" style="51" hidden="1" customWidth="1"/>
    <col min="13" max="14" width="0" style="26" hidden="1" customWidth="1"/>
    <col min="15" max="15" width="13.00390625" style="26" customWidth="1"/>
    <col min="16" max="16" width="14.28125" style="26" customWidth="1"/>
    <col min="17" max="17" width="10.00390625" style="26" bestFit="1" customWidth="1"/>
    <col min="18" max="16384" width="7.8515625" style="26" customWidth="1"/>
  </cols>
  <sheetData>
    <row r="1" ht="15.75">
      <c r="C1" s="4"/>
    </row>
    <row r="2" spans="1:12" ht="15.75">
      <c r="A2" s="27" t="s">
        <v>153</v>
      </c>
      <c r="C2" s="4"/>
      <c r="E2" s="4"/>
      <c r="F2" s="4"/>
      <c r="G2" s="4"/>
      <c r="H2" s="4"/>
      <c r="I2" s="4"/>
      <c r="J2" s="4"/>
      <c r="K2" s="4"/>
      <c r="L2" s="26"/>
    </row>
    <row r="3" spans="1:12" ht="15.75">
      <c r="A3" s="52" t="s">
        <v>154</v>
      </c>
      <c r="C3" s="4"/>
      <c r="E3" s="4"/>
      <c r="F3" s="4"/>
      <c r="G3" s="4"/>
      <c r="H3" s="4"/>
      <c r="I3" s="4"/>
      <c r="J3" s="4"/>
      <c r="K3" s="4"/>
      <c r="L3" s="26"/>
    </row>
    <row r="4" spans="3:12" ht="15.75">
      <c r="C4" s="4"/>
      <c r="E4" s="4"/>
      <c r="F4" s="4"/>
      <c r="G4" s="4"/>
      <c r="H4" s="4"/>
      <c r="I4" s="4"/>
      <c r="J4" s="4"/>
      <c r="K4" s="4"/>
      <c r="L4" s="26"/>
    </row>
    <row r="5" spans="3:12" ht="15.75">
      <c r="C5" s="4"/>
      <c r="E5" s="4"/>
      <c r="F5" s="4"/>
      <c r="G5" s="4"/>
      <c r="H5" s="4"/>
      <c r="I5" s="4"/>
      <c r="J5" s="4"/>
      <c r="K5" s="4"/>
      <c r="L5" s="26"/>
    </row>
    <row r="6" spans="3:16" ht="15.75">
      <c r="C6" s="4"/>
      <c r="E6" s="4"/>
      <c r="F6" s="4"/>
      <c r="G6" s="4"/>
      <c r="H6" s="4"/>
      <c r="I6" s="4"/>
      <c r="J6" s="4"/>
      <c r="K6" s="4"/>
      <c r="L6" s="26"/>
      <c r="P6" s="19" t="s">
        <v>155</v>
      </c>
    </row>
    <row r="7" ht="15.75">
      <c r="A7" s="27" t="s">
        <v>261</v>
      </c>
    </row>
    <row r="8" ht="15.75">
      <c r="A8" s="27"/>
    </row>
    <row r="9" spans="4:8" ht="15.75">
      <c r="D9" s="46" t="s">
        <v>18</v>
      </c>
      <c r="E9" s="1"/>
      <c r="F9" s="46" t="s">
        <v>18</v>
      </c>
      <c r="H9" s="53" t="s">
        <v>18</v>
      </c>
    </row>
    <row r="10" spans="4:12" ht="15.75">
      <c r="D10" s="46" t="s">
        <v>19</v>
      </c>
      <c r="E10" s="1"/>
      <c r="F10" s="46" t="s">
        <v>20</v>
      </c>
      <c r="G10" s="53"/>
      <c r="H10" s="53" t="s">
        <v>20</v>
      </c>
      <c r="I10" s="53"/>
      <c r="J10" s="54" t="s">
        <v>18</v>
      </c>
      <c r="K10" s="54"/>
      <c r="L10" s="54" t="s">
        <v>21</v>
      </c>
    </row>
    <row r="11" spans="4:12" ht="15.75">
      <c r="D11" s="46" t="s">
        <v>5</v>
      </c>
      <c r="E11" s="1"/>
      <c r="F11" s="46" t="s">
        <v>22</v>
      </c>
      <c r="G11" s="53"/>
      <c r="H11" s="53" t="s">
        <v>22</v>
      </c>
      <c r="I11" s="53"/>
      <c r="J11" s="54"/>
      <c r="K11" s="54"/>
      <c r="L11" s="54"/>
    </row>
    <row r="12" spans="4:12" ht="15.75">
      <c r="D12" s="46" t="s">
        <v>10</v>
      </c>
      <c r="E12" s="1"/>
      <c r="F12" s="46" t="s">
        <v>23</v>
      </c>
      <c r="G12" s="53"/>
      <c r="H12" s="53" t="s">
        <v>23</v>
      </c>
      <c r="I12" s="53"/>
      <c r="J12" s="54"/>
      <c r="K12" s="54"/>
      <c r="L12" s="54"/>
    </row>
    <row r="13" spans="4:12" ht="15.75">
      <c r="D13" s="47" t="str">
        <f>'Inc.Statements'!I19</f>
        <v>31 MAR 2005</v>
      </c>
      <c r="E13" s="1"/>
      <c r="F13" s="47" t="s">
        <v>227</v>
      </c>
      <c r="G13" s="55"/>
      <c r="H13" s="55" t="s">
        <v>13</v>
      </c>
      <c r="I13" s="55"/>
      <c r="J13" s="56" t="s">
        <v>12</v>
      </c>
      <c r="K13" s="56"/>
      <c r="L13" s="56" t="s">
        <v>13</v>
      </c>
    </row>
    <row r="14" spans="4:12" ht="15.75">
      <c r="D14" s="46" t="s">
        <v>14</v>
      </c>
      <c r="E14" s="1"/>
      <c r="F14" s="46" t="s">
        <v>14</v>
      </c>
      <c r="G14" s="53"/>
      <c r="H14" s="53" t="s">
        <v>14</v>
      </c>
      <c r="I14" s="53"/>
      <c r="J14" s="54" t="s">
        <v>14</v>
      </c>
      <c r="K14" s="54"/>
      <c r="L14" s="54" t="s">
        <v>14</v>
      </c>
    </row>
    <row r="15" ht="15.75">
      <c r="F15" s="4"/>
    </row>
    <row r="16" spans="2:6" ht="15.75">
      <c r="B16" s="26" t="s">
        <v>156</v>
      </c>
      <c r="D16" s="104">
        <v>17170637</v>
      </c>
      <c r="F16" s="24">
        <v>16975690</v>
      </c>
    </row>
    <row r="17" spans="2:12" ht="15.75">
      <c r="B17" s="26" t="s">
        <v>157</v>
      </c>
      <c r="D17" s="104">
        <v>893564</v>
      </c>
      <c r="F17" s="24">
        <v>901777</v>
      </c>
      <c r="G17" s="57"/>
      <c r="H17" s="57">
        <v>11522199</v>
      </c>
      <c r="I17" s="57"/>
      <c r="J17" s="58">
        <v>11198475</v>
      </c>
      <c r="K17" s="58"/>
      <c r="L17" s="58">
        <v>11522199</v>
      </c>
    </row>
    <row r="18" spans="2:15" ht="15.75">
      <c r="B18" s="26" t="s">
        <v>51</v>
      </c>
      <c r="D18" s="40">
        <v>145955</v>
      </c>
      <c r="F18" s="40">
        <v>134862</v>
      </c>
      <c r="G18" s="57"/>
      <c r="H18" s="57">
        <v>468906</v>
      </c>
      <c r="I18" s="57"/>
      <c r="J18" s="58">
        <v>503229</v>
      </c>
      <c r="K18" s="58"/>
      <c r="L18" s="58">
        <v>468906</v>
      </c>
      <c r="O18" s="68"/>
    </row>
    <row r="19" spans="2:12" ht="15.75">
      <c r="B19" s="26" t="s">
        <v>50</v>
      </c>
      <c r="D19" s="40">
        <v>236645</v>
      </c>
      <c r="F19" s="40">
        <f>240381-4127</f>
        <v>236254</v>
      </c>
      <c r="G19" s="57"/>
      <c r="H19" s="57">
        <v>81229</v>
      </c>
      <c r="I19" s="57"/>
      <c r="J19" s="58">
        <v>81369</v>
      </c>
      <c r="K19" s="58"/>
      <c r="L19" s="58">
        <f>SUM(D19:J19)</f>
        <v>635497</v>
      </c>
    </row>
    <row r="20" spans="2:15" ht="15.75">
      <c r="B20" s="26" t="s">
        <v>24</v>
      </c>
      <c r="D20" s="40">
        <v>1060972</v>
      </c>
      <c r="F20" s="40">
        <f>623072+369108-16284</f>
        <v>975896</v>
      </c>
      <c r="G20" s="57"/>
      <c r="H20" s="57">
        <v>1433420</v>
      </c>
      <c r="I20" s="57"/>
      <c r="J20" s="58">
        <v>1256472</v>
      </c>
      <c r="K20" s="58"/>
      <c r="L20" s="58">
        <v>1433420</v>
      </c>
      <c r="O20" s="66"/>
    </row>
    <row r="21" spans="2:12" ht="15.75">
      <c r="B21" s="26" t="s">
        <v>248</v>
      </c>
      <c r="D21" s="40">
        <v>9029</v>
      </c>
      <c r="F21" s="40">
        <v>8849</v>
      </c>
      <c r="G21" s="57"/>
      <c r="H21" s="57"/>
      <c r="I21" s="57"/>
      <c r="J21" s="58"/>
      <c r="K21" s="58"/>
      <c r="L21" s="58"/>
    </row>
    <row r="22" spans="4:15" ht="15.75">
      <c r="D22" s="59">
        <f>SUM(D16:D21)</f>
        <v>19516802</v>
      </c>
      <c r="F22" s="59">
        <f>SUM(F16:F21)</f>
        <v>19233328</v>
      </c>
      <c r="G22" s="57"/>
      <c r="H22" s="60">
        <f>SUM(H17:H20)</f>
        <v>13505754</v>
      </c>
      <c r="I22" s="60"/>
      <c r="J22" s="61">
        <f>SUM(J17:J20)</f>
        <v>13039545</v>
      </c>
      <c r="K22" s="58"/>
      <c r="L22" s="61">
        <f>SUM(L17:L20)</f>
        <v>14060022</v>
      </c>
      <c r="O22" s="66"/>
    </row>
    <row r="23" spans="2:12" ht="15.75">
      <c r="B23" s="36"/>
      <c r="C23" s="36"/>
      <c r="D23" s="62"/>
      <c r="E23" s="36"/>
      <c r="F23" s="62"/>
      <c r="G23" s="63"/>
      <c r="H23" s="63"/>
      <c r="I23" s="63"/>
      <c r="J23" s="64"/>
      <c r="K23" s="64"/>
      <c r="L23" s="64"/>
    </row>
    <row r="24" spans="2:12" ht="15.75">
      <c r="B24" s="26" t="s">
        <v>25</v>
      </c>
      <c r="D24" s="40"/>
      <c r="F24" s="40"/>
      <c r="G24" s="57"/>
      <c r="H24" s="57"/>
      <c r="I24" s="57"/>
      <c r="J24" s="58"/>
      <c r="K24" s="58"/>
      <c r="L24" s="58"/>
    </row>
    <row r="25" spans="3:12" ht="15.75">
      <c r="C25" s="65" t="s">
        <v>49</v>
      </c>
      <c r="D25" s="40">
        <v>166934</v>
      </c>
      <c r="E25" s="65"/>
      <c r="F25" s="40">
        <v>128486</v>
      </c>
      <c r="G25" s="57"/>
      <c r="H25" s="57">
        <v>29733</v>
      </c>
      <c r="I25" s="57"/>
      <c r="J25" s="58">
        <v>37002</v>
      </c>
      <c r="K25" s="58"/>
      <c r="L25" s="58">
        <v>29733</v>
      </c>
    </row>
    <row r="26" spans="3:16" ht="15.75">
      <c r="C26" s="65" t="s">
        <v>117</v>
      </c>
      <c r="D26" s="40">
        <f>1124682+184878+4127-1</f>
        <v>1313686</v>
      </c>
      <c r="E26" s="65"/>
      <c r="F26" s="40">
        <v>1099660</v>
      </c>
      <c r="G26" s="57"/>
      <c r="H26" s="57">
        <v>194438</v>
      </c>
      <c r="I26" s="57"/>
      <c r="J26" s="58">
        <v>237742</v>
      </c>
      <c r="K26" s="58"/>
      <c r="L26" s="58">
        <v>194438</v>
      </c>
      <c r="O26" s="66"/>
      <c r="P26" s="66"/>
    </row>
    <row r="27" spans="3:12" ht="15.75">
      <c r="C27" s="65" t="s">
        <v>46</v>
      </c>
      <c r="D27" s="40">
        <v>3606</v>
      </c>
      <c r="E27" s="65"/>
      <c r="F27" s="40">
        <v>5432</v>
      </c>
      <c r="G27" s="57"/>
      <c r="H27" s="57">
        <v>56775</v>
      </c>
      <c r="I27" s="57"/>
      <c r="J27" s="58">
        <v>15752</v>
      </c>
      <c r="K27" s="58"/>
      <c r="L27" s="58">
        <v>56775</v>
      </c>
    </row>
    <row r="28" spans="3:15" ht="15.75">
      <c r="C28" s="65" t="s">
        <v>26</v>
      </c>
      <c r="D28" s="40">
        <v>4373775</v>
      </c>
      <c r="E28" s="65"/>
      <c r="F28" s="40">
        <v>1853586</v>
      </c>
      <c r="G28" s="57"/>
      <c r="H28" s="57">
        <v>984000</v>
      </c>
      <c r="I28" s="57"/>
      <c r="J28" s="58">
        <f>J19+J24+J25+J26</f>
        <v>356113</v>
      </c>
      <c r="K28" s="58"/>
      <c r="L28" s="58">
        <f>L19+L24+L25+L26</f>
        <v>859668</v>
      </c>
      <c r="O28" s="66"/>
    </row>
    <row r="29" spans="3:12" ht="15.75">
      <c r="C29" s="65" t="s">
        <v>27</v>
      </c>
      <c r="D29" s="40">
        <v>54194</v>
      </c>
      <c r="E29" s="65"/>
      <c r="F29" s="40">
        <f>33208+330</f>
        <v>33538</v>
      </c>
      <c r="G29" s="57"/>
      <c r="H29" s="57"/>
      <c r="I29" s="57"/>
      <c r="J29" s="58">
        <v>22789</v>
      </c>
      <c r="K29" s="58"/>
      <c r="L29" s="58">
        <v>0</v>
      </c>
    </row>
    <row r="30" spans="3:15" ht="15.75">
      <c r="C30" s="65" t="s">
        <v>28</v>
      </c>
      <c r="D30" s="40">
        <v>2415</v>
      </c>
      <c r="E30" s="65"/>
      <c r="F30" s="40">
        <f>3224+331-2071</f>
        <v>1484</v>
      </c>
      <c r="G30" s="57"/>
      <c r="H30" s="57">
        <v>22620</v>
      </c>
      <c r="I30" s="57"/>
      <c r="J30" s="58">
        <v>26177</v>
      </c>
      <c r="K30" s="58"/>
      <c r="L30" s="58">
        <v>22620</v>
      </c>
      <c r="O30" s="66"/>
    </row>
    <row r="31" spans="3:17" ht="15.75">
      <c r="C31" s="65"/>
      <c r="D31" s="67">
        <f>SUM(D24:D30)</f>
        <v>5914610</v>
      </c>
      <c r="E31" s="65"/>
      <c r="F31" s="67">
        <f>SUM(F24:F30)</f>
        <v>3122186</v>
      </c>
      <c r="G31" s="57"/>
      <c r="H31" s="60">
        <f>SUM(H25:H30)</f>
        <v>1287566</v>
      </c>
      <c r="I31" s="60"/>
      <c r="J31" s="61">
        <f>SUM(J25:J30)</f>
        <v>695575</v>
      </c>
      <c r="K31" s="58"/>
      <c r="L31" s="61">
        <f>SUM(L25:L30)</f>
        <v>1163234</v>
      </c>
      <c r="P31" s="68"/>
      <c r="Q31" s="66"/>
    </row>
    <row r="32" spans="3:12" ht="15.75">
      <c r="C32" s="65"/>
      <c r="D32" s="40"/>
      <c r="E32" s="65"/>
      <c r="F32" s="40"/>
      <c r="G32" s="57"/>
      <c r="H32" s="57"/>
      <c r="I32" s="57"/>
      <c r="J32" s="58"/>
      <c r="K32" s="58"/>
      <c r="L32" s="58"/>
    </row>
    <row r="33" spans="2:12" ht="15.75">
      <c r="B33" s="26" t="s">
        <v>213</v>
      </c>
      <c r="D33" s="40"/>
      <c r="F33" s="40"/>
      <c r="G33" s="57"/>
      <c r="H33" s="57"/>
      <c r="I33" s="57"/>
      <c r="J33" s="58"/>
      <c r="K33" s="58"/>
      <c r="L33" s="58"/>
    </row>
    <row r="34" spans="3:12" ht="15.75">
      <c r="C34" s="65" t="s">
        <v>29</v>
      </c>
      <c r="D34" s="40">
        <v>1256562</v>
      </c>
      <c r="E34" s="65"/>
      <c r="F34" s="40">
        <v>5189770</v>
      </c>
      <c r="G34" s="57"/>
      <c r="H34" s="57">
        <v>522678</v>
      </c>
      <c r="I34" s="57"/>
      <c r="J34" s="58">
        <f>1658931-850000-200000</f>
        <v>608931</v>
      </c>
      <c r="K34" s="58"/>
      <c r="L34" s="58">
        <v>522678</v>
      </c>
    </row>
    <row r="35" spans="3:15" ht="15.75">
      <c r="C35" s="65" t="s">
        <v>118</v>
      </c>
      <c r="D35" s="104">
        <f>606896+882163+3341-269</f>
        <v>1492131</v>
      </c>
      <c r="E35" s="65"/>
      <c r="F35" s="40">
        <v>1204020</v>
      </c>
      <c r="G35" s="57"/>
      <c r="H35" s="57">
        <v>501158</v>
      </c>
      <c r="I35" s="57"/>
      <c r="J35" s="58">
        <v>467371</v>
      </c>
      <c r="K35" s="58"/>
      <c r="L35" s="58">
        <v>501158</v>
      </c>
      <c r="O35" s="66"/>
    </row>
    <row r="36" spans="3:12" ht="15.75">
      <c r="C36" s="65" t="s">
        <v>30</v>
      </c>
      <c r="D36" s="40">
        <v>5608</v>
      </c>
      <c r="E36" s="65"/>
      <c r="F36" s="40">
        <v>3951</v>
      </c>
      <c r="G36" s="57"/>
      <c r="H36" s="57">
        <v>15574</v>
      </c>
      <c r="I36" s="57"/>
      <c r="J36" s="58">
        <v>10890</v>
      </c>
      <c r="K36" s="58"/>
      <c r="L36" s="58">
        <v>15574</v>
      </c>
    </row>
    <row r="37" spans="3:12" ht="15.75">
      <c r="C37" s="65" t="s">
        <v>31</v>
      </c>
      <c r="D37" s="40">
        <v>82599</v>
      </c>
      <c r="E37" s="65"/>
      <c r="F37" s="40">
        <f>62774+43038</f>
        <v>105812</v>
      </c>
      <c r="G37" s="57"/>
      <c r="H37" s="57">
        <v>199678</v>
      </c>
      <c r="I37" s="57"/>
      <c r="J37" s="58">
        <v>239072</v>
      </c>
      <c r="K37" s="58"/>
      <c r="L37" s="58">
        <v>199678</v>
      </c>
    </row>
    <row r="38" spans="3:15" ht="15.75">
      <c r="C38" s="65" t="s">
        <v>32</v>
      </c>
      <c r="D38" s="40">
        <v>1291</v>
      </c>
      <c r="E38" s="65"/>
      <c r="F38" s="40">
        <v>1147</v>
      </c>
      <c r="G38" s="57"/>
      <c r="H38" s="57">
        <v>20950</v>
      </c>
      <c r="I38" s="57"/>
      <c r="J38" s="58">
        <v>16629</v>
      </c>
      <c r="K38" s="58"/>
      <c r="L38" s="58">
        <v>20950</v>
      </c>
      <c r="O38" s="66"/>
    </row>
    <row r="39" spans="3:12" ht="15.75" hidden="1">
      <c r="C39" s="65" t="s">
        <v>90</v>
      </c>
      <c r="D39" s="40"/>
      <c r="E39" s="65"/>
      <c r="F39" s="40">
        <v>0</v>
      </c>
      <c r="G39" s="57"/>
      <c r="H39" s="57">
        <v>185991</v>
      </c>
      <c r="I39" s="57"/>
      <c r="J39" s="58">
        <v>0</v>
      </c>
      <c r="K39" s="58"/>
      <c r="L39" s="58">
        <v>185991</v>
      </c>
    </row>
    <row r="40" spans="4:12" ht="15.75">
      <c r="D40" s="59">
        <f>SUM(D34:D39)</f>
        <v>2838191</v>
      </c>
      <c r="F40" s="59">
        <f>SUM(F34:F39)</f>
        <v>6504700</v>
      </c>
      <c r="G40" s="57"/>
      <c r="H40" s="60">
        <f>SUM(H34:H39)</f>
        <v>1446029</v>
      </c>
      <c r="I40" s="60"/>
      <c r="J40" s="61">
        <f>SUM(J34:J39)</f>
        <v>1342893</v>
      </c>
      <c r="K40" s="58"/>
      <c r="L40" s="61">
        <f>SUM(L34:L39)</f>
        <v>1446029</v>
      </c>
    </row>
    <row r="41" spans="4:12" ht="15.75">
      <c r="D41" s="40"/>
      <c r="F41" s="40"/>
      <c r="G41" s="57"/>
      <c r="H41" s="57"/>
      <c r="I41" s="57"/>
      <c r="J41" s="58"/>
      <c r="K41" s="58"/>
      <c r="L41" s="58"/>
    </row>
    <row r="42" spans="2:12" ht="15.75">
      <c r="B42" s="26" t="s">
        <v>33</v>
      </c>
      <c r="D42" s="40">
        <f>D31-D40</f>
        <v>3076419</v>
      </c>
      <c r="F42" s="40">
        <f>F31-F40</f>
        <v>-3382514</v>
      </c>
      <c r="G42" s="57"/>
      <c r="H42" s="57">
        <f>SUM(H31-H40)</f>
        <v>-158463</v>
      </c>
      <c r="I42" s="57"/>
      <c r="J42" s="58">
        <f>SUM(J31-J40)</f>
        <v>-647318</v>
      </c>
      <c r="K42" s="58"/>
      <c r="L42" s="58">
        <f>SUM(L31-L40)</f>
        <v>-282795</v>
      </c>
    </row>
    <row r="43" spans="4:12" ht="15.75" thickBot="1">
      <c r="D43" s="69">
        <f>D42+D22</f>
        <v>22593221</v>
      </c>
      <c r="F43" s="69">
        <f>F42+F22</f>
        <v>15850814</v>
      </c>
      <c r="G43" s="57"/>
      <c r="H43" s="69">
        <f>SUM(H17+H18+H19+H20+H42)</f>
        <v>13347291</v>
      </c>
      <c r="I43" s="69"/>
      <c r="J43" s="70">
        <f>SUM(J17+J18+J19+J20+J42)</f>
        <v>12392227</v>
      </c>
      <c r="K43" s="58"/>
      <c r="L43" s="70">
        <f>SUM(L17+L18+L19+L20+L42)</f>
        <v>13777227</v>
      </c>
    </row>
    <row r="44" spans="4:12" ht="15.75" thickTop="1">
      <c r="D44" s="71"/>
      <c r="F44" s="71"/>
      <c r="G44" s="57"/>
      <c r="H44" s="57"/>
      <c r="I44" s="57"/>
      <c r="J44" s="58"/>
      <c r="K44" s="58"/>
      <c r="L44" s="58"/>
    </row>
    <row r="45" spans="4:12" ht="15.75">
      <c r="D45" s="40"/>
      <c r="F45" s="40"/>
      <c r="G45" s="57"/>
      <c r="H45" s="57"/>
      <c r="I45" s="57"/>
      <c r="J45" s="58"/>
      <c r="K45" s="58"/>
      <c r="L45" s="58"/>
    </row>
    <row r="46" spans="2:12" ht="15.75">
      <c r="B46" s="26" t="s">
        <v>34</v>
      </c>
      <c r="D46" s="40"/>
      <c r="F46" s="40"/>
      <c r="G46" s="57"/>
      <c r="H46" s="57"/>
      <c r="I46" s="57"/>
      <c r="J46" s="58"/>
      <c r="K46" s="58"/>
      <c r="L46" s="58"/>
    </row>
    <row r="47" spans="2:12" ht="15.75">
      <c r="B47" s="26" t="s">
        <v>35</v>
      </c>
      <c r="D47" s="57">
        <v>1859914</v>
      </c>
      <c r="F47" s="57">
        <v>1859914</v>
      </c>
      <c r="G47" s="57"/>
      <c r="H47" s="57">
        <v>1859914</v>
      </c>
      <c r="I47" s="57"/>
      <c r="J47" s="58">
        <v>1859914</v>
      </c>
      <c r="K47" s="58"/>
      <c r="L47" s="58">
        <v>1859914</v>
      </c>
    </row>
    <row r="48" spans="2:12" ht="15.75">
      <c r="B48" s="26" t="s">
        <v>37</v>
      </c>
      <c r="D48" s="57">
        <v>460882</v>
      </c>
      <c r="E48" s="65"/>
      <c r="F48" s="57">
        <v>460882</v>
      </c>
      <c r="G48" s="57"/>
      <c r="H48" s="57"/>
      <c r="I48" s="57"/>
      <c r="J48" s="58"/>
      <c r="K48" s="58"/>
      <c r="L48" s="58"/>
    </row>
    <row r="49" spans="2:12" ht="15.75">
      <c r="B49" s="26" t="s">
        <v>36</v>
      </c>
      <c r="D49" s="40"/>
      <c r="F49" s="40"/>
      <c r="G49" s="57"/>
      <c r="H49" s="57"/>
      <c r="I49" s="57"/>
      <c r="J49" s="58"/>
      <c r="K49" s="58"/>
      <c r="L49" s="58"/>
    </row>
    <row r="50" spans="3:12" ht="15.75">
      <c r="C50" s="65" t="s">
        <v>38</v>
      </c>
      <c r="D50" s="40">
        <v>35272</v>
      </c>
      <c r="E50" s="65"/>
      <c r="F50" s="40">
        <v>35272</v>
      </c>
      <c r="G50" s="57"/>
      <c r="H50" s="57">
        <v>38921</v>
      </c>
      <c r="I50" s="57"/>
      <c r="J50" s="58">
        <v>38921</v>
      </c>
      <c r="K50" s="58"/>
      <c r="L50" s="58">
        <v>38921</v>
      </c>
    </row>
    <row r="51" spans="3:15" ht="15.75">
      <c r="C51" s="65" t="s">
        <v>39</v>
      </c>
      <c r="D51" s="40">
        <f>1185+41479+5225</f>
        <v>47889</v>
      </c>
      <c r="E51" s="65"/>
      <c r="F51" s="24">
        <f>3794+1185+41618</f>
        <v>46597</v>
      </c>
      <c r="G51" s="57"/>
      <c r="H51" s="57">
        <v>43484</v>
      </c>
      <c r="I51" s="57"/>
      <c r="J51" s="58">
        <v>43419</v>
      </c>
      <c r="K51" s="58"/>
      <c r="L51" s="58">
        <v>43484</v>
      </c>
      <c r="O51" s="65"/>
    </row>
    <row r="52" spans="3:12" ht="15.75">
      <c r="C52" s="65" t="s">
        <v>40</v>
      </c>
      <c r="D52" s="40">
        <v>23060</v>
      </c>
      <c r="E52" s="65"/>
      <c r="F52" s="40">
        <v>18124</v>
      </c>
      <c r="G52" s="57"/>
      <c r="H52" s="57">
        <v>28839</v>
      </c>
      <c r="I52" s="57"/>
      <c r="J52" s="58">
        <v>30568</v>
      </c>
      <c r="K52" s="58"/>
      <c r="L52" s="58">
        <v>28839</v>
      </c>
    </row>
    <row r="53" spans="3:12" ht="15.75">
      <c r="C53" s="65" t="s">
        <v>41</v>
      </c>
      <c r="D53" s="72">
        <v>12852789</v>
      </c>
      <c r="E53" s="65"/>
      <c r="F53" s="72">
        <v>8931002</v>
      </c>
      <c r="G53" s="57"/>
      <c r="H53" s="73">
        <v>4576853</v>
      </c>
      <c r="I53" s="73"/>
      <c r="J53" s="74">
        <v>5579206</v>
      </c>
      <c r="K53" s="58"/>
      <c r="L53" s="74">
        <v>4576853</v>
      </c>
    </row>
    <row r="54" spans="3:12" ht="15.75">
      <c r="C54" s="65"/>
      <c r="D54" s="40">
        <f>SUM(D47:D53)</f>
        <v>15279806</v>
      </c>
      <c r="E54" s="65"/>
      <c r="F54" s="40">
        <f>SUM(F47:F53)</f>
        <v>11351791</v>
      </c>
      <c r="G54" s="57"/>
      <c r="H54" s="57">
        <f>SUM(H47:H53)</f>
        <v>6548011</v>
      </c>
      <c r="I54" s="57"/>
      <c r="J54" s="58">
        <f>SUM(J47:J53)</f>
        <v>7552028</v>
      </c>
      <c r="K54" s="58"/>
      <c r="L54" s="58">
        <f>SUM(L47:L53)</f>
        <v>6548011</v>
      </c>
    </row>
    <row r="55" spans="4:12" ht="15.75">
      <c r="D55" s="40"/>
      <c r="F55" s="40"/>
      <c r="G55" s="57"/>
      <c r="H55" s="57"/>
      <c r="I55" s="57"/>
      <c r="J55" s="58"/>
      <c r="K55" s="58"/>
      <c r="L55" s="58"/>
    </row>
    <row r="56" spans="2:12" ht="15.75">
      <c r="B56" s="26" t="s">
        <v>42</v>
      </c>
      <c r="D56" s="40">
        <v>275484</v>
      </c>
      <c r="F56" s="40">
        <v>251247</v>
      </c>
      <c r="G56" s="57"/>
      <c r="H56" s="57">
        <v>46781</v>
      </c>
      <c r="I56" s="57"/>
      <c r="J56" s="58">
        <v>34790</v>
      </c>
      <c r="K56" s="58"/>
      <c r="L56" s="58">
        <v>46781</v>
      </c>
    </row>
    <row r="57" spans="4:12" ht="15.75">
      <c r="D57" s="40"/>
      <c r="F57" s="40"/>
      <c r="G57" s="57"/>
      <c r="H57" s="57"/>
      <c r="I57" s="57"/>
      <c r="J57" s="58"/>
      <c r="K57" s="58"/>
      <c r="L57" s="58"/>
    </row>
    <row r="58" spans="2:12" ht="15.75">
      <c r="B58" s="26" t="s">
        <v>158</v>
      </c>
      <c r="D58" s="40"/>
      <c r="F58" s="40"/>
      <c r="G58" s="57"/>
      <c r="H58" s="57"/>
      <c r="I58" s="57"/>
      <c r="J58" s="58"/>
      <c r="K58" s="58"/>
      <c r="L58" s="58"/>
    </row>
    <row r="59" spans="3:12" ht="15.75">
      <c r="C59" s="65" t="s">
        <v>43</v>
      </c>
      <c r="D59" s="40">
        <v>6957961</v>
      </c>
      <c r="F59" s="40">
        <v>4166481</v>
      </c>
      <c r="G59" s="57"/>
      <c r="H59" s="57">
        <v>6669072</v>
      </c>
      <c r="I59" s="57"/>
      <c r="J59" s="58">
        <f>4976695+850000+200000</f>
        <v>6026695</v>
      </c>
      <c r="K59" s="58"/>
      <c r="L59" s="58">
        <v>6669072</v>
      </c>
    </row>
    <row r="60" spans="3:12" ht="15.75">
      <c r="C60" s="65" t="s">
        <v>44</v>
      </c>
      <c r="D60" s="40">
        <v>79970</v>
      </c>
      <c r="E60" s="65"/>
      <c r="F60" s="40">
        <v>81295</v>
      </c>
      <c r="G60" s="57"/>
      <c r="H60" s="57">
        <v>22067</v>
      </c>
      <c r="I60" s="57"/>
      <c r="J60" s="58">
        <v>23265</v>
      </c>
      <c r="K60" s="58"/>
      <c r="L60" s="58">
        <v>22067</v>
      </c>
    </row>
    <row r="61" spans="4:12" ht="15.75" thickBot="1">
      <c r="D61" s="75">
        <f>SUM(D54:D60)</f>
        <v>22593221</v>
      </c>
      <c r="F61" s="75">
        <f>SUM(F54:F60)</f>
        <v>15850814</v>
      </c>
      <c r="G61" s="57"/>
      <c r="H61" s="69">
        <f>SUM(H56:H60)+H54</f>
        <v>13285931</v>
      </c>
      <c r="I61" s="69"/>
      <c r="J61" s="70">
        <f>SUM(J56:J60)+J54</f>
        <v>13636778</v>
      </c>
      <c r="K61" s="58"/>
      <c r="L61" s="70">
        <f>SUM(L56:L60)+L54</f>
        <v>13285931</v>
      </c>
    </row>
    <row r="62" spans="4:12" ht="15.75" thickTop="1">
      <c r="D62" s="40">
        <f>D43-D61</f>
        <v>0</v>
      </c>
      <c r="F62" s="40">
        <f>F43-F61</f>
        <v>0</v>
      </c>
      <c r="G62" s="57"/>
      <c r="H62" s="57"/>
      <c r="I62" s="57"/>
      <c r="J62" s="58"/>
      <c r="K62" s="58"/>
      <c r="L62" s="58"/>
    </row>
    <row r="63" spans="4:12" ht="15.75">
      <c r="D63" s="66"/>
      <c r="F63" s="66"/>
      <c r="G63" s="57"/>
      <c r="H63" s="57"/>
      <c r="I63" s="57"/>
      <c r="J63" s="58"/>
      <c r="K63" s="58"/>
      <c r="L63" s="58"/>
    </row>
    <row r="64" spans="3:12" ht="15.75" hidden="1">
      <c r="C64" s="76" t="s">
        <v>45</v>
      </c>
      <c r="D64" s="77" t="str">
        <f>IF(D61-D43&gt;1,D61-D43,IF(D61-D43&lt;-1,D61-D43,"ngam"))</f>
        <v>ngam</v>
      </c>
      <c r="E64" s="76"/>
      <c r="F64" s="77" t="str">
        <f>IF(F61-F43&gt;1,F61-F43,IF(F61-F43&lt;-1,F61-F43,"ngam"))</f>
        <v>ngam</v>
      </c>
      <c r="H64" s="78">
        <f>IF(H61-H43&gt;1,H61-H43,IF(H61-H43&lt;-1,H61-H43,"ngam"))</f>
        <v>-61360</v>
      </c>
      <c r="I64" s="78"/>
      <c r="J64" s="79">
        <f>IF(J61-J43&gt;1,J61-J43,IF(J61-J43&lt;-1,J61-J43,"ngam"))</f>
        <v>1244551</v>
      </c>
      <c r="L64" s="79">
        <f>IF(L61-L43&gt;1,L61-L43,IF(L61-L43&lt;-1,L61-L43,"ngam"))</f>
        <v>-491296</v>
      </c>
    </row>
    <row r="65" spans="4:6" ht="12.75" customHeight="1">
      <c r="D65" s="40"/>
      <c r="F65" s="40"/>
    </row>
    <row r="66" ht="12.75" customHeight="1"/>
  </sheetData>
  <sheetProtection password="C724" sheet="1" objects="1" scenarios="1"/>
  <printOptions/>
  <pageMargins left="0.63" right="0.6" top="0.78740157480315" bottom="1.15" header="0.511811023622047" footer="0.7"/>
  <pageSetup horizontalDpi="600" verticalDpi="600" orientation="portrait" paperSize="9" scale="69" r:id="rId2"/>
  <headerFooter alignWithMargins="0">
    <oddFooter>&amp;C&amp;12(The Condensed Consolidated Balance Sheet should be read in conjunction with the Annual Financial Statements
for the year ended 31 March 2004)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70" zoomScaleNormal="72" zoomScaleSheetLayoutView="70" workbookViewId="0" topLeftCell="A1">
      <selection activeCell="I15" sqref="I15:K15"/>
    </sheetView>
  </sheetViews>
  <sheetFormatPr defaultColWidth="9.140625" defaultRowHeight="12.75"/>
  <cols>
    <col min="1" max="2" width="3.00390625" style="26" customWidth="1"/>
    <col min="3" max="3" width="62.140625" style="26" customWidth="1"/>
    <col min="4" max="4" width="17.8515625" style="4" customWidth="1"/>
    <col min="5" max="5" width="7.7109375" style="4" customWidth="1"/>
    <col min="6" max="6" width="20.00390625" style="4" customWidth="1"/>
    <col min="7" max="7" width="10.57421875" style="4" customWidth="1"/>
    <col min="8" max="8" width="9.140625" style="4" customWidth="1"/>
    <col min="9" max="16384" width="9.140625" style="26" customWidth="1"/>
  </cols>
  <sheetData>
    <row r="1" spans="3:11" ht="15.75">
      <c r="C1" s="4"/>
      <c r="I1" s="4"/>
      <c r="J1" s="4"/>
      <c r="K1" s="4"/>
    </row>
    <row r="2" spans="1:11" ht="15.75">
      <c r="A2" s="27" t="s">
        <v>153</v>
      </c>
      <c r="C2" s="4"/>
      <c r="I2" s="4"/>
      <c r="J2" s="4"/>
      <c r="K2" s="4"/>
    </row>
    <row r="3" spans="1:11" ht="15.75">
      <c r="A3" s="52" t="s">
        <v>154</v>
      </c>
      <c r="C3" s="4"/>
      <c r="I3" s="4"/>
      <c r="J3" s="4"/>
      <c r="K3" s="4"/>
    </row>
    <row r="4" spans="3:11" ht="15.75">
      <c r="C4" s="4"/>
      <c r="I4" s="4"/>
      <c r="J4" s="4"/>
      <c r="K4" s="4"/>
    </row>
    <row r="5" spans="6:8" ht="6" customHeight="1">
      <c r="F5" s="26"/>
      <c r="H5" s="26"/>
    </row>
    <row r="6" spans="6:8" ht="16.5" customHeight="1">
      <c r="F6" s="26"/>
      <c r="G6" s="19" t="s">
        <v>159</v>
      </c>
      <c r="H6" s="26"/>
    </row>
    <row r="7" spans="6:8" ht="16.5" customHeight="1">
      <c r="F7" s="26"/>
      <c r="G7" s="19"/>
      <c r="H7" s="26"/>
    </row>
    <row r="8" spans="1:8" ht="20.25" customHeight="1">
      <c r="A8" s="5" t="s">
        <v>264</v>
      </c>
      <c r="B8" s="5"/>
      <c r="C8" s="4"/>
      <c r="G8" s="26"/>
      <c r="H8" s="26"/>
    </row>
    <row r="9" spans="1:2" ht="16.5" customHeight="1">
      <c r="A9" s="80"/>
      <c r="B9" s="27"/>
    </row>
    <row r="10" spans="1:2" ht="11.25" customHeight="1">
      <c r="A10" s="27"/>
      <c r="B10" s="27"/>
    </row>
    <row r="11" spans="4:6" ht="15.75" customHeight="1">
      <c r="D11" s="154" t="s">
        <v>3</v>
      </c>
      <c r="E11" s="154"/>
      <c r="F11" s="154"/>
    </row>
    <row r="12" spans="4:6" ht="15.75" customHeight="1">
      <c r="D12" s="46" t="s">
        <v>5</v>
      </c>
      <c r="E12" s="2"/>
      <c r="F12" s="107" t="s">
        <v>20</v>
      </c>
    </row>
    <row r="13" spans="4:6" ht="15.75" customHeight="1">
      <c r="D13" s="46" t="s">
        <v>7</v>
      </c>
      <c r="E13" s="2"/>
      <c r="F13" s="107" t="s">
        <v>7</v>
      </c>
    </row>
    <row r="14" spans="4:6" ht="15.75" customHeight="1">
      <c r="D14" s="46" t="s">
        <v>11</v>
      </c>
      <c r="E14" s="2"/>
      <c r="F14" s="107" t="s">
        <v>11</v>
      </c>
    </row>
    <row r="15" spans="4:6" ht="15.75" customHeight="1">
      <c r="D15" s="107" t="str">
        <f>'Inc.Statements'!E19</f>
        <v>31 MAR 2005</v>
      </c>
      <c r="E15" s="2"/>
      <c r="F15" s="107" t="str">
        <f>'Inc.Statements'!G19</f>
        <v>31 MAR 2004</v>
      </c>
    </row>
    <row r="16" spans="4:6" ht="15.75" customHeight="1">
      <c r="D16" s="46" t="s">
        <v>14</v>
      </c>
      <c r="E16" s="2"/>
      <c r="F16" s="46" t="s">
        <v>14</v>
      </c>
    </row>
    <row r="17" spans="4:6" ht="11.25" customHeight="1">
      <c r="D17" s="20"/>
      <c r="E17" s="20"/>
      <c r="F17" s="20"/>
    </row>
    <row r="18" spans="4:9" ht="15.75">
      <c r="D18" s="20"/>
      <c r="E18" s="20"/>
      <c r="I18" s="81"/>
    </row>
    <row r="19" spans="2:6" ht="15.75" hidden="1">
      <c r="B19" s="26" t="s">
        <v>124</v>
      </c>
      <c r="D19" s="20">
        <v>10535839</v>
      </c>
      <c r="E19" s="20"/>
      <c r="F19" s="20">
        <v>4131457</v>
      </c>
    </row>
    <row r="20" spans="4:12" ht="15.75" hidden="1">
      <c r="D20" s="20"/>
      <c r="E20" s="20"/>
      <c r="F20" s="20"/>
      <c r="L20" s="105">
        <f>SUM(D20:J20)</f>
        <v>0</v>
      </c>
    </row>
    <row r="21" spans="2:6" ht="15.75" hidden="1">
      <c r="B21" s="26" t="s">
        <v>125</v>
      </c>
      <c r="D21" s="22">
        <v>-6073289</v>
      </c>
      <c r="E21" s="20"/>
      <c r="F21" s="22">
        <v>-2200739</v>
      </c>
    </row>
    <row r="22" spans="4:6" ht="15.75" hidden="1">
      <c r="D22" s="23"/>
      <c r="E22" s="20"/>
      <c r="F22" s="23"/>
    </row>
    <row r="23" spans="2:6" ht="15.75" hidden="1">
      <c r="B23" s="26" t="s">
        <v>113</v>
      </c>
      <c r="D23" s="20">
        <f>SUM(D19:D21)</f>
        <v>4462550</v>
      </c>
      <c r="E23" s="20"/>
      <c r="F23" s="20">
        <f>SUM(F19:F21)</f>
        <v>1930718</v>
      </c>
    </row>
    <row r="24" spans="2:6" ht="15.75" hidden="1">
      <c r="B24" s="26" t="s">
        <v>126</v>
      </c>
      <c r="D24" s="20">
        <v>-12922</v>
      </c>
      <c r="E24" s="20"/>
      <c r="F24" s="20">
        <v>-14601</v>
      </c>
    </row>
    <row r="25" spans="4:5" ht="15.75" hidden="1">
      <c r="D25" s="20"/>
      <c r="E25" s="20"/>
    </row>
    <row r="26" spans="4:5" ht="15.75">
      <c r="D26" s="20"/>
      <c r="E26" s="20"/>
    </row>
    <row r="27" spans="1:8" ht="15.75">
      <c r="A27" s="26" t="s">
        <v>127</v>
      </c>
      <c r="D27" s="121">
        <v>4449628</v>
      </c>
      <c r="E27" s="23"/>
      <c r="F27" s="121">
        <f>2445857</f>
        <v>2445857</v>
      </c>
      <c r="G27" s="20"/>
      <c r="H27" s="20"/>
    </row>
    <row r="28" spans="4:6" ht="15.75">
      <c r="D28" s="121"/>
      <c r="E28" s="23"/>
      <c r="F28" s="121"/>
    </row>
    <row r="29" spans="1:12" ht="15.75" hidden="1">
      <c r="A29" s="26" t="s">
        <v>114</v>
      </c>
      <c r="D29" s="121"/>
      <c r="E29" s="23"/>
      <c r="F29" s="121"/>
      <c r="J29" s="26">
        <f>J20+J25+J26+J27</f>
        <v>0</v>
      </c>
      <c r="L29" s="26">
        <f>L20+L25+L26+L27</f>
        <v>0</v>
      </c>
    </row>
    <row r="30" spans="2:6" ht="15.75" hidden="1">
      <c r="B30" s="26" t="s">
        <v>129</v>
      </c>
      <c r="C30" s="82"/>
      <c r="D30" s="121"/>
      <c r="E30" s="23"/>
      <c r="F30" s="121"/>
    </row>
    <row r="31" spans="2:6" ht="15.75" hidden="1">
      <c r="B31" s="26" t="s">
        <v>160</v>
      </c>
      <c r="C31" s="82"/>
      <c r="D31" s="121"/>
      <c r="E31" s="23"/>
      <c r="F31" s="121"/>
    </row>
    <row r="32" spans="2:6" ht="15.75" hidden="1">
      <c r="B32" s="26" t="s">
        <v>140</v>
      </c>
      <c r="C32" s="82"/>
      <c r="D32" s="121"/>
      <c r="E32" s="23"/>
      <c r="F32" s="121"/>
    </row>
    <row r="33" spans="1:6" ht="15.75" hidden="1">
      <c r="A33" s="26" t="s">
        <v>269</v>
      </c>
      <c r="B33" s="26" t="s">
        <v>130</v>
      </c>
      <c r="C33" s="82"/>
      <c r="D33" s="121"/>
      <c r="E33" s="23"/>
      <c r="F33" s="121"/>
    </row>
    <row r="34" spans="1:8" ht="15.75">
      <c r="A34" s="26" t="s">
        <v>161</v>
      </c>
      <c r="C34" s="82"/>
      <c r="D34" s="121">
        <v>423736</v>
      </c>
      <c r="E34" s="23"/>
      <c r="F34" s="121">
        <v>-4367670</v>
      </c>
      <c r="G34" s="20"/>
      <c r="H34" s="20"/>
    </row>
    <row r="35" spans="4:6" ht="15.75">
      <c r="D35" s="121"/>
      <c r="E35" s="23"/>
      <c r="F35" s="121"/>
    </row>
    <row r="36" spans="1:6" ht="15.75" hidden="1">
      <c r="A36" s="26" t="s">
        <v>115</v>
      </c>
      <c r="D36" s="121"/>
      <c r="E36" s="23"/>
      <c r="F36" s="121"/>
    </row>
    <row r="37" spans="2:6" ht="15.75" hidden="1">
      <c r="B37" s="26" t="s">
        <v>131</v>
      </c>
      <c r="C37" s="82"/>
      <c r="D37" s="121"/>
      <c r="E37" s="23"/>
      <c r="F37" s="121"/>
    </row>
    <row r="38" spans="2:6" ht="15.75" hidden="1">
      <c r="B38" s="26" t="s">
        <v>162</v>
      </c>
      <c r="C38" s="82"/>
      <c r="D38" s="121"/>
      <c r="E38" s="23"/>
      <c r="F38" s="121"/>
    </row>
    <row r="39" spans="2:6" ht="15.75" hidden="1">
      <c r="B39" s="26" t="s">
        <v>132</v>
      </c>
      <c r="C39" s="82"/>
      <c r="D39" s="121"/>
      <c r="E39" s="23"/>
      <c r="F39" s="121"/>
    </row>
    <row r="40" spans="2:6" ht="15.75" hidden="1">
      <c r="B40" s="26" t="s">
        <v>135</v>
      </c>
      <c r="C40" s="82"/>
      <c r="D40" s="121"/>
      <c r="E40" s="6"/>
      <c r="F40" s="121"/>
    </row>
    <row r="41" spans="2:6" ht="15.75" hidden="1">
      <c r="B41" s="26" t="s">
        <v>134</v>
      </c>
      <c r="C41" s="82"/>
      <c r="D41" s="121"/>
      <c r="E41" s="23"/>
      <c r="F41" s="121"/>
    </row>
    <row r="42" spans="2:6" ht="15.75" hidden="1">
      <c r="B42" s="26" t="s">
        <v>133</v>
      </c>
      <c r="C42" s="82"/>
      <c r="D42" s="121"/>
      <c r="E42" s="23"/>
      <c r="F42" s="121"/>
    </row>
    <row r="43" spans="1:8" ht="15.75">
      <c r="A43" s="26" t="s">
        <v>163</v>
      </c>
      <c r="C43" s="82"/>
      <c r="D43" s="121">
        <v>-2354058</v>
      </c>
      <c r="E43" s="23"/>
      <c r="F43" s="121">
        <v>2750056</v>
      </c>
      <c r="G43" s="20"/>
      <c r="H43" s="20"/>
    </row>
    <row r="44" spans="4:6" ht="15.75" thickBot="1">
      <c r="D44" s="122"/>
      <c r="E44" s="20"/>
      <c r="F44" s="122"/>
    </row>
    <row r="45" spans="1:6" ht="15.75">
      <c r="A45" s="26" t="s">
        <v>116</v>
      </c>
      <c r="D45" s="121">
        <f>+D27+D34+D43</f>
        <v>2519306</v>
      </c>
      <c r="E45" s="20"/>
      <c r="F45" s="121">
        <f>+F27+F34+F43</f>
        <v>828243</v>
      </c>
    </row>
    <row r="46" spans="4:6" ht="15.75">
      <c r="D46" s="114"/>
      <c r="E46" s="20"/>
      <c r="F46" s="114"/>
    </row>
    <row r="47" spans="1:6" ht="15.75">
      <c r="A47" s="26" t="s">
        <v>128</v>
      </c>
      <c r="D47" s="114">
        <v>1853586</v>
      </c>
      <c r="E47" s="20"/>
      <c r="F47" s="114">
        <v>1018981</v>
      </c>
    </row>
    <row r="48" spans="4:6" ht="15.75">
      <c r="D48" s="114"/>
      <c r="E48" s="20"/>
      <c r="F48" s="114"/>
    </row>
    <row r="49" spans="1:6" ht="15.75">
      <c r="A49" s="26" t="s">
        <v>119</v>
      </c>
      <c r="D49" s="114">
        <v>883</v>
      </c>
      <c r="E49" s="20"/>
      <c r="F49" s="114">
        <v>6362</v>
      </c>
    </row>
    <row r="50" spans="4:6" ht="15.75">
      <c r="D50" s="114"/>
      <c r="E50" s="20"/>
      <c r="F50" s="114"/>
    </row>
    <row r="51" spans="1:6" ht="15.75" thickBot="1">
      <c r="A51" s="26" t="s">
        <v>214</v>
      </c>
      <c r="D51" s="124">
        <f>+D45+D47+D49</f>
        <v>4373775</v>
      </c>
      <c r="E51" s="20"/>
      <c r="F51" s="124">
        <f>+F45+F47+F49</f>
        <v>1853586</v>
      </c>
    </row>
    <row r="52" ht="11.25" customHeight="1" thickTop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</sheetData>
  <sheetProtection password="C724" sheet="1" objects="1" scenarios="1"/>
  <mergeCells count="1">
    <mergeCell ref="D11:F11"/>
  </mergeCells>
  <printOptions/>
  <pageMargins left="0.6811" right="0.61" top="0.786" bottom="1.14" header="0.5118" footer="0.7"/>
  <pageSetup horizontalDpi="600" verticalDpi="600" orientation="portrait" paperSize="9" scale="70" r:id="rId2"/>
  <headerFooter alignWithMargins="0">
    <oddFooter>&amp;C&amp;12(The Condensed Consolidated Cash Flow Statement should be read in conjunction with the Annual Financial Statements
for the year ended 31 March 2004)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8"/>
  <sheetViews>
    <sheetView view="pageBreakPreview" zoomScale="60" zoomScaleNormal="75" workbookViewId="0" topLeftCell="A20">
      <selection activeCell="I15" sqref="I15:K15"/>
    </sheetView>
  </sheetViews>
  <sheetFormatPr defaultColWidth="9.140625" defaultRowHeight="16.5" customHeight="1"/>
  <cols>
    <col min="1" max="2" width="3.00390625" style="84" customWidth="1"/>
    <col min="3" max="3" width="42.28125" style="84" customWidth="1"/>
    <col min="4" max="4" width="17.140625" style="84" bestFit="1" customWidth="1"/>
    <col min="5" max="5" width="2.421875" style="84" customWidth="1"/>
    <col min="6" max="6" width="12.00390625" style="84" customWidth="1"/>
    <col min="7" max="7" width="2.421875" style="84" customWidth="1"/>
    <col min="8" max="8" width="12.421875" style="84" customWidth="1"/>
    <col min="9" max="9" width="2.421875" style="84" customWidth="1"/>
    <col min="10" max="10" width="14.57421875" style="84" customWidth="1"/>
    <col min="11" max="11" width="2.421875" style="84" customWidth="1"/>
    <col min="12" max="12" width="15.28125" style="84" customWidth="1"/>
    <col min="13" max="13" width="2.8515625" style="84" customWidth="1"/>
    <col min="14" max="16384" width="9.140625" style="84" customWidth="1"/>
  </cols>
  <sheetData>
    <row r="2" ht="16.5" customHeight="1">
      <c r="A2" s="83" t="s">
        <v>153</v>
      </c>
    </row>
    <row r="3" ht="16.5" customHeight="1">
      <c r="A3" s="85" t="s">
        <v>154</v>
      </c>
    </row>
    <row r="5" ht="16.5" customHeight="1">
      <c r="M5" s="108" t="s">
        <v>164</v>
      </c>
    </row>
    <row r="6" ht="16.5" customHeight="1">
      <c r="F6" s="86"/>
    </row>
    <row r="7" ht="16.5" customHeight="1">
      <c r="A7" s="83" t="s">
        <v>265</v>
      </c>
    </row>
    <row r="8" ht="16.5" customHeight="1">
      <c r="A8" s="83"/>
    </row>
    <row r="9" ht="16.5" customHeight="1">
      <c r="A9" s="83"/>
    </row>
    <row r="11" spans="1:10" ht="16.5" customHeight="1">
      <c r="A11" s="83"/>
      <c r="D11" s="87" t="s">
        <v>35</v>
      </c>
      <c r="E11" s="123" t="s">
        <v>215</v>
      </c>
      <c r="F11" s="156" t="s">
        <v>137</v>
      </c>
      <c r="G11" s="156"/>
      <c r="H11" s="156"/>
      <c r="J11" s="84" t="s">
        <v>136</v>
      </c>
    </row>
    <row r="12" ht="16.5" customHeight="1">
      <c r="A12" s="83"/>
    </row>
    <row r="13" spans="1:12" ht="16.5" customHeight="1">
      <c r="A13" s="83"/>
      <c r="D13" s="87" t="s">
        <v>93</v>
      </c>
      <c r="F13" s="87" t="s">
        <v>95</v>
      </c>
      <c r="H13" s="87" t="s">
        <v>97</v>
      </c>
      <c r="J13" s="87" t="s">
        <v>99</v>
      </c>
      <c r="L13" s="87"/>
    </row>
    <row r="14" spans="1:12" ht="16.5" customHeight="1">
      <c r="A14" s="83"/>
      <c r="D14" s="87" t="s">
        <v>94</v>
      </c>
      <c r="F14" s="87" t="s">
        <v>96</v>
      </c>
      <c r="H14" s="87" t="s">
        <v>98</v>
      </c>
      <c r="J14" s="87" t="s">
        <v>100</v>
      </c>
      <c r="L14" s="87" t="s">
        <v>74</v>
      </c>
    </row>
    <row r="15" spans="4:12" ht="16.5" customHeight="1">
      <c r="D15" s="87" t="s">
        <v>14</v>
      </c>
      <c r="F15" s="87" t="s">
        <v>14</v>
      </c>
      <c r="H15" s="87" t="s">
        <v>14</v>
      </c>
      <c r="J15" s="87" t="s">
        <v>14</v>
      </c>
      <c r="L15" s="87" t="s">
        <v>14</v>
      </c>
    </row>
    <row r="17" ht="16.5" customHeight="1">
      <c r="A17" s="84" t="s">
        <v>266</v>
      </c>
    </row>
    <row r="19" spans="1:12" ht="16.5" customHeight="1">
      <c r="A19" s="84" t="s">
        <v>228</v>
      </c>
      <c r="D19" s="84">
        <v>1859914</v>
      </c>
      <c r="F19" s="84">
        <v>460882</v>
      </c>
      <c r="H19" s="84">
        <v>99993</v>
      </c>
      <c r="J19" s="84">
        <v>8931002</v>
      </c>
      <c r="L19" s="84">
        <f>SUM(D19:J19)</f>
        <v>11351791</v>
      </c>
    </row>
    <row r="20" spans="4:12" ht="16.5" customHeight="1">
      <c r="D20" s="88"/>
      <c r="E20" s="88"/>
      <c r="F20" s="88"/>
      <c r="G20" s="88"/>
      <c r="H20" s="88"/>
      <c r="I20" s="88"/>
      <c r="J20" s="88"/>
      <c r="K20" s="88"/>
      <c r="L20" s="88"/>
    </row>
    <row r="21" spans="1:12" ht="16.5" customHeight="1">
      <c r="A21" s="84" t="s">
        <v>101</v>
      </c>
      <c r="C21" s="114"/>
      <c r="D21" s="115">
        <v>0</v>
      </c>
      <c r="E21" s="116"/>
      <c r="F21" s="116">
        <v>0</v>
      </c>
      <c r="G21" s="116"/>
      <c r="H21" s="116">
        <v>1430</v>
      </c>
      <c r="I21" s="116"/>
      <c r="J21" s="116">
        <v>0</v>
      </c>
      <c r="K21" s="116"/>
      <c r="L21" s="117">
        <f>SUM(D21:J21)</f>
        <v>1430</v>
      </c>
    </row>
    <row r="22" spans="1:12" ht="16.5" customHeight="1">
      <c r="A22" s="84" t="s">
        <v>243</v>
      </c>
      <c r="C22" s="114"/>
      <c r="D22" s="118">
        <v>0</v>
      </c>
      <c r="E22" s="119"/>
      <c r="F22" s="119">
        <v>0</v>
      </c>
      <c r="G22" s="119"/>
      <c r="H22" s="119">
        <v>4798</v>
      </c>
      <c r="I22" s="119"/>
      <c r="J22" s="119">
        <v>-4798</v>
      </c>
      <c r="K22" s="119"/>
      <c r="L22" s="120">
        <f>SUM(D22:J22)</f>
        <v>0</v>
      </c>
    </row>
    <row r="23" spans="3:12" ht="16.5" customHeight="1">
      <c r="C23" s="114"/>
      <c r="D23" s="121"/>
      <c r="E23" s="121"/>
      <c r="F23" s="121"/>
      <c r="G23" s="121"/>
      <c r="H23" s="121"/>
      <c r="I23" s="121"/>
      <c r="J23" s="121"/>
      <c r="K23" s="121"/>
      <c r="L23" s="121"/>
    </row>
    <row r="24" spans="1:12" ht="16.5" customHeight="1">
      <c r="A24" s="84" t="s">
        <v>102</v>
      </c>
      <c r="C24" s="114"/>
      <c r="D24" s="114">
        <f>SUM(D21:D23)</f>
        <v>0</v>
      </c>
      <c r="E24" s="114"/>
      <c r="F24" s="114">
        <f>SUM(F21:F23)</f>
        <v>0</v>
      </c>
      <c r="G24" s="114"/>
      <c r="H24" s="114">
        <f>SUM(H21:H23)</f>
        <v>6228</v>
      </c>
      <c r="I24" s="114"/>
      <c r="J24" s="114">
        <f>SUM(J21:J23)</f>
        <v>-4798</v>
      </c>
      <c r="K24" s="114"/>
      <c r="L24" s="114">
        <f>SUM(L21:L23)</f>
        <v>1430</v>
      </c>
    </row>
    <row r="25" spans="1:12" ht="16.5" customHeight="1">
      <c r="A25" s="84" t="s">
        <v>103</v>
      </c>
      <c r="C25" s="114"/>
      <c r="D25" s="114">
        <v>0</v>
      </c>
      <c r="E25" s="114"/>
      <c r="F25" s="114">
        <v>0</v>
      </c>
      <c r="G25" s="114"/>
      <c r="H25" s="114">
        <v>0</v>
      </c>
      <c r="I25" s="114"/>
      <c r="J25" s="114">
        <f>'Inc.Statements'!I43</f>
        <v>4763546</v>
      </c>
      <c r="K25" s="114"/>
      <c r="L25" s="114">
        <f>SUM(D25:J25)</f>
        <v>4763546</v>
      </c>
    </row>
    <row r="26" spans="1:12" ht="16.5" customHeight="1">
      <c r="A26" s="84" t="s">
        <v>104</v>
      </c>
      <c r="D26" s="84">
        <v>0</v>
      </c>
      <c r="F26" s="84">
        <v>0</v>
      </c>
      <c r="H26" s="84">
        <v>0</v>
      </c>
      <c r="J26" s="84">
        <v>-836961</v>
      </c>
      <c r="L26" s="84">
        <f>SUM(D26:J26)</f>
        <v>-836961</v>
      </c>
    </row>
    <row r="27" spans="4:12" ht="16.5" customHeight="1"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6.5" customHeight="1">
      <c r="A28" s="84" t="s">
        <v>268</v>
      </c>
      <c r="D28" s="84">
        <f>D19+D24+D25+D26</f>
        <v>1859914</v>
      </c>
      <c r="F28" s="84">
        <f>F19+F24+F25+F26</f>
        <v>460882</v>
      </c>
      <c r="H28" s="84">
        <f>H19+H24+H25+H26</f>
        <v>106221</v>
      </c>
      <c r="J28" s="84">
        <f>J19+J24+J25+J26</f>
        <v>12852789</v>
      </c>
      <c r="L28" s="84">
        <f>L19+L24+L25+L26</f>
        <v>15279806</v>
      </c>
    </row>
    <row r="29" spans="4:12" ht="16.5" customHeight="1">
      <c r="D29" s="90"/>
      <c r="E29" s="90"/>
      <c r="F29" s="90"/>
      <c r="G29" s="90"/>
      <c r="H29" s="90"/>
      <c r="I29" s="90"/>
      <c r="J29" s="90"/>
      <c r="K29" s="90"/>
      <c r="L29" s="90"/>
    </row>
    <row r="30" spans="4:12" ht="16.5" customHeight="1">
      <c r="D30" s="88"/>
      <c r="E30" s="88"/>
      <c r="F30" s="88"/>
      <c r="G30" s="88"/>
      <c r="H30" s="121">
        <f>SUM('Bal.Sheet'!D50:D52)-H28</f>
        <v>0</v>
      </c>
      <c r="I30" s="121"/>
      <c r="J30" s="121">
        <f>J28-'Bal.Sheet'!D53</f>
        <v>0</v>
      </c>
      <c r="K30" s="121"/>
      <c r="L30" s="121"/>
    </row>
    <row r="31" spans="4:12" ht="16.5" customHeight="1">
      <c r="D31" s="88"/>
      <c r="E31" s="88"/>
      <c r="F31" s="88"/>
      <c r="G31" s="88"/>
      <c r="H31" s="121"/>
      <c r="I31" s="121"/>
      <c r="J31" s="121"/>
      <c r="K31" s="121"/>
      <c r="L31" s="121"/>
    </row>
    <row r="32" spans="1:12" ht="16.5" customHeight="1">
      <c r="A32" s="84" t="s">
        <v>269</v>
      </c>
      <c r="D32" s="88"/>
      <c r="E32" s="88"/>
      <c r="F32" s="88"/>
      <c r="G32" s="88"/>
      <c r="H32" s="88"/>
      <c r="I32" s="88"/>
      <c r="J32" s="88"/>
      <c r="K32" s="88"/>
      <c r="L32" s="88"/>
    </row>
    <row r="33" spans="4:12" ht="16.5" customHeight="1">
      <c r="D33" s="88"/>
      <c r="E33" s="88"/>
      <c r="F33" s="88"/>
      <c r="G33" s="88"/>
      <c r="H33" s="88"/>
      <c r="I33" s="88"/>
      <c r="J33" s="88"/>
      <c r="K33" s="88"/>
      <c r="L33" s="88"/>
    </row>
    <row r="34" spans="1:12" ht="16.5" customHeight="1">
      <c r="A34" s="84" t="s">
        <v>204</v>
      </c>
      <c r="D34" s="105">
        <v>1859914</v>
      </c>
      <c r="E34" s="105"/>
      <c r="F34" s="105">
        <v>460882</v>
      </c>
      <c r="G34" s="105"/>
      <c r="H34" s="105">
        <v>96802</v>
      </c>
      <c r="I34" s="105"/>
      <c r="J34" s="105">
        <v>7200722</v>
      </c>
      <c r="K34" s="105"/>
      <c r="L34" s="105">
        <f>SUM(D34:J34)</f>
        <v>9618320</v>
      </c>
    </row>
    <row r="35" spans="4:12" ht="16.5" customHeight="1">
      <c r="D35" s="88"/>
      <c r="E35" s="88"/>
      <c r="F35" s="88"/>
      <c r="G35" s="88"/>
      <c r="H35" s="88"/>
      <c r="I35" s="88"/>
      <c r="J35" s="88"/>
      <c r="K35" s="88"/>
      <c r="L35" s="88"/>
    </row>
    <row r="36" spans="1:12" ht="16.5" customHeight="1">
      <c r="A36" s="110" t="s">
        <v>101</v>
      </c>
      <c r="B36" s="26"/>
      <c r="C36" s="26"/>
      <c r="D36" s="115">
        <v>0</v>
      </c>
      <c r="E36" s="116"/>
      <c r="F36" s="116">
        <v>0</v>
      </c>
      <c r="G36" s="125"/>
      <c r="H36" s="126">
        <v>5523</v>
      </c>
      <c r="I36" s="125"/>
      <c r="J36" s="116">
        <v>0</v>
      </c>
      <c r="K36" s="125"/>
      <c r="L36" s="109">
        <f>SUM(D36:J36)</f>
        <v>5523</v>
      </c>
    </row>
    <row r="37" spans="1:12" ht="16.5" customHeight="1">
      <c r="A37" s="84" t="s">
        <v>212</v>
      </c>
      <c r="B37" s="26"/>
      <c r="C37" s="26"/>
      <c r="D37" s="139"/>
      <c r="E37" s="89"/>
      <c r="F37" s="89"/>
      <c r="G37" s="140"/>
      <c r="H37" s="41">
        <v>1317</v>
      </c>
      <c r="I37" s="140"/>
      <c r="J37" s="89">
        <v>-1317</v>
      </c>
      <c r="K37" s="140"/>
      <c r="L37" s="141">
        <f>SUM(H37:J37)</f>
        <v>0</v>
      </c>
    </row>
    <row r="38" spans="1:12" ht="16.5" customHeight="1">
      <c r="A38" s="84" t="s">
        <v>235</v>
      </c>
      <c r="B38" s="26"/>
      <c r="C38" s="26"/>
      <c r="D38" s="118">
        <v>0</v>
      </c>
      <c r="E38" s="119"/>
      <c r="F38" s="119">
        <v>0</v>
      </c>
      <c r="G38" s="127"/>
      <c r="H38" s="119">
        <v>-3649</v>
      </c>
      <c r="I38" s="127"/>
      <c r="J38" s="119">
        <v>0</v>
      </c>
      <c r="K38" s="127"/>
      <c r="L38" s="120">
        <f>SUM(D38:J38)</f>
        <v>-3649</v>
      </c>
    </row>
    <row r="39" spans="1:12" ht="16.5" customHeight="1">
      <c r="A39" s="110"/>
      <c r="D39" s="88"/>
      <c r="E39" s="88"/>
      <c r="F39" s="88"/>
      <c r="G39" s="88"/>
      <c r="H39" s="88"/>
      <c r="I39" s="88"/>
      <c r="J39" s="88"/>
      <c r="K39" s="88"/>
      <c r="L39" s="88"/>
    </row>
    <row r="40" spans="1:12" ht="16.5" customHeight="1">
      <c r="A40" s="110" t="s">
        <v>102</v>
      </c>
      <c r="D40" s="114">
        <f>SUM(D36:D39)</f>
        <v>0</v>
      </c>
      <c r="E40" s="114"/>
      <c r="F40" s="114">
        <f>SUM(F36:F39)</f>
        <v>0</v>
      </c>
      <c r="G40" s="114"/>
      <c r="H40" s="114">
        <f>SUM(H36:H39)</f>
        <v>3191</v>
      </c>
      <c r="I40" s="114"/>
      <c r="J40" s="114">
        <f>SUM(J36:J39)</f>
        <v>-1317</v>
      </c>
      <c r="K40" s="114"/>
      <c r="L40" s="114">
        <f>SUM(L36:L39)</f>
        <v>1874</v>
      </c>
    </row>
    <row r="41" spans="1:12" ht="16.5" customHeight="1">
      <c r="A41" s="110" t="s">
        <v>103</v>
      </c>
      <c r="B41" s="26"/>
      <c r="C41" s="26"/>
      <c r="D41" s="114">
        <v>0</v>
      </c>
      <c r="E41" s="114"/>
      <c r="F41" s="114">
        <v>0</v>
      </c>
      <c r="G41" s="114"/>
      <c r="H41" s="114">
        <v>0</v>
      </c>
      <c r="I41" s="114"/>
      <c r="J41" s="114">
        <v>2289571</v>
      </c>
      <c r="K41" s="114"/>
      <c r="L41" s="114">
        <f>J41</f>
        <v>2289571</v>
      </c>
    </row>
    <row r="42" spans="1:12" ht="16.5" customHeight="1">
      <c r="A42" s="110" t="s">
        <v>104</v>
      </c>
      <c r="B42" s="26"/>
      <c r="C42" s="26"/>
      <c r="D42" s="84">
        <v>0</v>
      </c>
      <c r="F42" s="84">
        <v>0</v>
      </c>
      <c r="H42" s="84">
        <v>0</v>
      </c>
      <c r="J42" s="84">
        <v>-557974</v>
      </c>
      <c r="L42" s="114">
        <f>J42</f>
        <v>-557974</v>
      </c>
    </row>
    <row r="43" spans="4:12" ht="16.5" customHeight="1">
      <c r="D43" s="90"/>
      <c r="E43" s="90"/>
      <c r="F43" s="90"/>
      <c r="G43" s="90"/>
      <c r="H43" s="90"/>
      <c r="I43" s="90"/>
      <c r="J43" s="90"/>
      <c r="K43" s="90"/>
      <c r="L43" s="90"/>
    </row>
    <row r="44" spans="1:13" ht="16.5" customHeight="1">
      <c r="A44" s="84" t="s">
        <v>267</v>
      </c>
      <c r="D44" s="84">
        <f>D34+D40+D41+D42</f>
        <v>1859914</v>
      </c>
      <c r="F44" s="84">
        <f>F34+F40+F41+F42</f>
        <v>460882</v>
      </c>
      <c r="H44" s="84">
        <f>H34+H40+H41+H42</f>
        <v>99993</v>
      </c>
      <c r="J44" s="84">
        <f>J34+J40+J41+J42</f>
        <v>8931002</v>
      </c>
      <c r="L44" s="84">
        <f>L34+L40+L41+L42</f>
        <v>11351791</v>
      </c>
      <c r="M44" s="91"/>
    </row>
    <row r="45" spans="4:12" ht="8.25" customHeight="1">
      <c r="D45" s="90"/>
      <c r="E45" s="90"/>
      <c r="F45" s="90"/>
      <c r="G45" s="90"/>
      <c r="H45" s="90"/>
      <c r="I45" s="90"/>
      <c r="J45" s="90"/>
      <c r="K45" s="90"/>
      <c r="L45" s="90"/>
    </row>
    <row r="46" spans="4:12" ht="16.5" customHeight="1">
      <c r="D46" s="88"/>
      <c r="E46" s="88"/>
      <c r="F46" s="88"/>
      <c r="G46" s="88"/>
      <c r="H46" s="88"/>
      <c r="I46" s="88"/>
      <c r="J46" s="88"/>
      <c r="K46" s="88"/>
      <c r="L46" s="88"/>
    </row>
    <row r="47" spans="4:12" ht="16.5" customHeight="1">
      <c r="D47" s="88"/>
      <c r="E47" s="88"/>
      <c r="F47" s="88"/>
      <c r="G47" s="88"/>
      <c r="H47" s="88"/>
      <c r="I47" s="88"/>
      <c r="J47" s="88"/>
      <c r="K47" s="88"/>
      <c r="L47" s="88"/>
    </row>
    <row r="48" ht="16.5" customHeight="1">
      <c r="A48" s="84" t="s">
        <v>141</v>
      </c>
    </row>
  </sheetData>
  <sheetProtection password="C724" sheet="1" objects="1" scenarios="1"/>
  <mergeCells count="1">
    <mergeCell ref="F11:H11"/>
  </mergeCells>
  <printOptions/>
  <pageMargins left="0.61" right="0.48" top="1" bottom="1.15" header="0.5" footer="0.7"/>
  <pageSetup horizontalDpi="600" verticalDpi="600" orientation="portrait" paperSize="9" scale="70" r:id="rId2"/>
  <headerFooter alignWithMargins="0">
    <oddFooter>&amp;C&amp;11(The Condensed Consolidated  Statement of Changes in Equity should be read in conjunction with the Annual Financial Statements 
for the year ended 31 March 2004)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85"/>
  <sheetViews>
    <sheetView view="pageBreakPreview" zoomScale="75" zoomScaleNormal="75" zoomScaleSheetLayoutView="75" workbookViewId="0" topLeftCell="A216">
      <selection activeCell="F231" sqref="F231"/>
    </sheetView>
  </sheetViews>
  <sheetFormatPr defaultColWidth="9.140625" defaultRowHeight="12.75"/>
  <cols>
    <col min="1" max="1" width="6.421875" style="5" customWidth="1"/>
    <col min="2" max="2" width="3.28125" style="4" customWidth="1"/>
    <col min="3" max="3" width="6.28125" style="4" customWidth="1"/>
    <col min="4" max="4" width="5.140625" style="4" customWidth="1"/>
    <col min="5" max="5" width="3.00390625" style="4" customWidth="1"/>
    <col min="6" max="6" width="19.421875" style="4" customWidth="1"/>
    <col min="7" max="7" width="13.8515625" style="4" customWidth="1"/>
    <col min="8" max="8" width="2.140625" style="4" customWidth="1"/>
    <col min="9" max="9" width="15.28125" style="4" customWidth="1"/>
    <col min="10" max="10" width="2.140625" style="4" customWidth="1"/>
    <col min="11" max="11" width="16.57421875" style="4" bestFit="1" customWidth="1"/>
    <col min="12" max="12" width="2.28125" style="4" customWidth="1"/>
    <col min="13" max="13" width="15.00390625" style="4" customWidth="1"/>
    <col min="14" max="14" width="3.00390625" style="4" customWidth="1"/>
    <col min="15" max="15" width="16.28125" style="4" customWidth="1"/>
    <col min="16" max="16" width="7.8515625" style="4" customWidth="1"/>
    <col min="17" max="17" width="4.57421875" style="4" customWidth="1"/>
    <col min="18" max="18" width="11.7109375" style="4" customWidth="1"/>
    <col min="19" max="19" width="6.28125" style="4" customWidth="1"/>
    <col min="20" max="16384" width="7.8515625" style="4" customWidth="1"/>
  </cols>
  <sheetData>
    <row r="2" spans="1:2" ht="15.75">
      <c r="A2" s="27" t="s">
        <v>153</v>
      </c>
      <c r="B2" s="26"/>
    </row>
    <row r="3" spans="1:2" ht="15.75">
      <c r="A3" s="52" t="s">
        <v>154</v>
      </c>
      <c r="B3" s="26"/>
    </row>
    <row r="4" spans="1:2" ht="15.75">
      <c r="A4" s="27"/>
      <c r="B4" s="26"/>
    </row>
    <row r="6" ht="15.75">
      <c r="O6" s="17" t="s">
        <v>165</v>
      </c>
    </row>
    <row r="7" spans="1:9" ht="15.75">
      <c r="A7" s="5" t="s">
        <v>166</v>
      </c>
      <c r="F7" s="92"/>
      <c r="G7" s="93"/>
      <c r="H7" s="93"/>
      <c r="I7" s="93"/>
    </row>
    <row r="8" ht="15.75">
      <c r="A8" s="5" t="s">
        <v>229</v>
      </c>
    </row>
    <row r="9" spans="1:5" ht="15.75">
      <c r="A9" s="152" t="s">
        <v>167</v>
      </c>
      <c r="B9" s="4" t="s">
        <v>52</v>
      </c>
      <c r="C9" s="5"/>
      <c r="D9" s="5"/>
      <c r="E9" s="5"/>
    </row>
    <row r="10" ht="15.75">
      <c r="B10" s="4" t="s">
        <v>168</v>
      </c>
    </row>
    <row r="11" ht="15.75">
      <c r="B11" s="4" t="s">
        <v>217</v>
      </c>
    </row>
    <row r="12" ht="15.75">
      <c r="B12" s="4" t="s">
        <v>242</v>
      </c>
    </row>
    <row r="14" ht="15.75">
      <c r="B14" s="4" t="s">
        <v>252</v>
      </c>
    </row>
    <row r="15" ht="15.75">
      <c r="B15" s="4" t="s">
        <v>253</v>
      </c>
    </row>
    <row r="16" ht="15.75">
      <c r="B16" s="4" t="s">
        <v>254</v>
      </c>
    </row>
    <row r="19" spans="1:2" ht="15.75">
      <c r="A19" s="5" t="s">
        <v>169</v>
      </c>
      <c r="B19" s="4" t="s">
        <v>120</v>
      </c>
    </row>
    <row r="20" ht="15.75">
      <c r="B20" s="4" t="s">
        <v>255</v>
      </c>
    </row>
    <row r="21" ht="15.75">
      <c r="B21" s="4" t="s">
        <v>256</v>
      </c>
    </row>
    <row r="24" spans="1:2" ht="15.75">
      <c r="A24" s="5" t="s">
        <v>170</v>
      </c>
      <c r="B24" s="4" t="s">
        <v>69</v>
      </c>
    </row>
    <row r="25" ht="15.75">
      <c r="B25" s="4" t="s">
        <v>225</v>
      </c>
    </row>
    <row r="26" ht="15.75">
      <c r="B26" s="4" t="s">
        <v>171</v>
      </c>
    </row>
    <row r="29" spans="1:6" ht="15.75">
      <c r="A29" s="5" t="s">
        <v>172</v>
      </c>
      <c r="B29" s="4" t="s">
        <v>53</v>
      </c>
      <c r="C29" s="5"/>
      <c r="D29" s="5"/>
      <c r="E29" s="5"/>
      <c r="F29" s="5"/>
    </row>
    <row r="30" spans="2:6" ht="15.75">
      <c r="B30" s="4" t="s">
        <v>305</v>
      </c>
      <c r="C30" s="5"/>
      <c r="D30" s="5"/>
      <c r="E30" s="5"/>
      <c r="F30" s="5"/>
    </row>
    <row r="31" spans="2:6" ht="15.75">
      <c r="B31" s="4" t="s">
        <v>314</v>
      </c>
      <c r="C31" s="5"/>
      <c r="D31" s="5"/>
      <c r="E31" s="5"/>
      <c r="F31" s="5"/>
    </row>
    <row r="32" spans="3:6" ht="15.75">
      <c r="C32" s="5"/>
      <c r="D32" s="5"/>
      <c r="E32" s="5"/>
      <c r="F32" s="5"/>
    </row>
    <row r="34" spans="1:2" ht="15.75">
      <c r="A34" s="5" t="s">
        <v>173</v>
      </c>
      <c r="B34" s="4" t="s">
        <v>108</v>
      </c>
    </row>
    <row r="35" ht="15.75">
      <c r="B35" s="4" t="s">
        <v>231</v>
      </c>
    </row>
    <row r="36" ht="15.75">
      <c r="B36" s="4" t="s">
        <v>257</v>
      </c>
    </row>
    <row r="37" spans="2:6" ht="15.75">
      <c r="B37" s="4" t="s">
        <v>258</v>
      </c>
      <c r="F37" s="149"/>
    </row>
    <row r="40" spans="1:2" ht="15.75">
      <c r="A40" s="5" t="s">
        <v>174</v>
      </c>
      <c r="B40" s="4" t="s">
        <v>70</v>
      </c>
    </row>
    <row r="41" spans="1:2" ht="15.75">
      <c r="A41" s="5" t="s">
        <v>62</v>
      </c>
      <c r="B41" s="4" t="s">
        <v>308</v>
      </c>
    </row>
    <row r="42" ht="15.75">
      <c r="B42" s="4" t="s">
        <v>239</v>
      </c>
    </row>
    <row r="44" ht="15.75">
      <c r="B44" s="4" t="s">
        <v>238</v>
      </c>
    </row>
    <row r="45" ht="15.75">
      <c r="B45" s="4" t="s">
        <v>236</v>
      </c>
    </row>
    <row r="46" ht="15.75">
      <c r="B46" s="4" t="s">
        <v>237</v>
      </c>
    </row>
    <row r="48" ht="15.75">
      <c r="B48" s="4" t="s">
        <v>234</v>
      </c>
    </row>
    <row r="49" ht="15.75">
      <c r="B49" s="4" t="s">
        <v>210</v>
      </c>
    </row>
    <row r="50" ht="15.75">
      <c r="B50" s="4" t="s">
        <v>211</v>
      </c>
    </row>
    <row r="53" spans="1:2" ht="15.75">
      <c r="A53" s="5" t="s">
        <v>175</v>
      </c>
      <c r="B53" s="4" t="s">
        <v>89</v>
      </c>
    </row>
    <row r="54" spans="2:7" ht="15.75">
      <c r="B54" s="4" t="s">
        <v>249</v>
      </c>
      <c r="G54" s="5"/>
    </row>
    <row r="55" spans="2:7" ht="15.75">
      <c r="B55" s="4" t="s">
        <v>250</v>
      </c>
      <c r="G55" s="5"/>
    </row>
    <row r="56" spans="2:7" ht="15.75">
      <c r="B56" s="4" t="s">
        <v>247</v>
      </c>
      <c r="G56" s="5"/>
    </row>
    <row r="57" ht="15.75">
      <c r="G57" s="5"/>
    </row>
    <row r="58" spans="2:7" ht="15.75">
      <c r="B58" s="4" t="s">
        <v>244</v>
      </c>
      <c r="G58" s="5"/>
    </row>
    <row r="59" spans="2:7" ht="15.75">
      <c r="B59" s="4" t="s">
        <v>246</v>
      </c>
      <c r="G59" s="5"/>
    </row>
    <row r="60" ht="15.75">
      <c r="G60" s="5"/>
    </row>
    <row r="61" ht="15.75">
      <c r="G61" s="5"/>
    </row>
    <row r="62" spans="7:17" ht="15.75">
      <c r="G62" s="5"/>
      <c r="Q62" s="5"/>
    </row>
    <row r="64" spans="6:18" ht="15.75">
      <c r="F64" s="8"/>
      <c r="J64" s="8"/>
      <c r="L64" s="8"/>
      <c r="M64" s="8"/>
      <c r="N64" s="8"/>
      <c r="P64" s="12"/>
      <c r="Q64" s="12"/>
      <c r="R64" s="8"/>
    </row>
    <row r="65" spans="6:18" ht="15.75">
      <c r="F65" s="8"/>
      <c r="J65" s="8"/>
      <c r="L65" s="8"/>
      <c r="M65" s="8"/>
      <c r="N65" s="8"/>
      <c r="O65" s="17" t="s">
        <v>177</v>
      </c>
      <c r="P65" s="12"/>
      <c r="Q65" s="12"/>
      <c r="R65" s="8"/>
    </row>
    <row r="66" spans="6:18" ht="15.75">
      <c r="F66" s="8"/>
      <c r="J66" s="8"/>
      <c r="L66" s="8"/>
      <c r="M66" s="8"/>
      <c r="N66" s="8"/>
      <c r="P66" s="12"/>
      <c r="Q66" s="12"/>
      <c r="R66" s="8"/>
    </row>
    <row r="67" spans="1:18" ht="15.75">
      <c r="A67" s="5" t="s">
        <v>176</v>
      </c>
      <c r="B67" s="4" t="s">
        <v>82</v>
      </c>
      <c r="F67" s="8"/>
      <c r="J67" s="8"/>
      <c r="L67" s="8"/>
      <c r="M67" s="8"/>
      <c r="N67" s="8"/>
      <c r="O67" s="17"/>
      <c r="P67" s="12"/>
      <c r="Q67" s="12"/>
      <c r="R67" s="8"/>
    </row>
    <row r="68" spans="2:18" ht="15.75">
      <c r="B68" s="4" t="s">
        <v>232</v>
      </c>
      <c r="F68" s="8"/>
      <c r="J68" s="8"/>
      <c r="L68" s="8"/>
      <c r="M68" s="8"/>
      <c r="N68" s="8"/>
      <c r="O68" s="17"/>
      <c r="P68" s="12"/>
      <c r="Q68" s="12"/>
      <c r="R68" s="8"/>
    </row>
    <row r="69" spans="6:18" ht="15.75">
      <c r="F69" s="8"/>
      <c r="J69" s="8"/>
      <c r="L69" s="8"/>
      <c r="M69" s="8"/>
      <c r="N69" s="8"/>
      <c r="O69" s="17"/>
      <c r="P69" s="12"/>
      <c r="Q69" s="12"/>
      <c r="R69" s="8"/>
    </row>
    <row r="70" spans="6:18" ht="15.75">
      <c r="F70" s="8"/>
      <c r="G70" s="8" t="s">
        <v>230</v>
      </c>
      <c r="I70" s="8" t="s">
        <v>97</v>
      </c>
      <c r="K70" s="8" t="s">
        <v>122</v>
      </c>
      <c r="L70" s="8"/>
      <c r="N70" s="8"/>
      <c r="O70" s="8"/>
      <c r="P70" s="12"/>
      <c r="Q70" s="12"/>
      <c r="R70" s="8"/>
    </row>
    <row r="71" spans="6:18" ht="15.75">
      <c r="F71" s="8"/>
      <c r="G71" s="8" t="s">
        <v>112</v>
      </c>
      <c r="I71" s="8" t="s">
        <v>112</v>
      </c>
      <c r="K71" s="8" t="s">
        <v>142</v>
      </c>
      <c r="L71" s="8"/>
      <c r="M71" s="8" t="s">
        <v>83</v>
      </c>
      <c r="N71" s="8"/>
      <c r="O71" s="8" t="s">
        <v>84</v>
      </c>
      <c r="P71" s="12"/>
      <c r="Q71" s="12"/>
      <c r="R71" s="8"/>
    </row>
    <row r="72" spans="6:18" ht="15.75">
      <c r="F72" s="8"/>
      <c r="L72" s="8"/>
      <c r="N72" s="8"/>
      <c r="P72" s="12"/>
      <c r="Q72" s="12"/>
      <c r="R72" s="8"/>
    </row>
    <row r="73" spans="6:18" ht="15.75">
      <c r="F73" s="8"/>
      <c r="G73" s="8" t="s">
        <v>14</v>
      </c>
      <c r="I73" s="8" t="s">
        <v>14</v>
      </c>
      <c r="K73" s="8" t="s">
        <v>14</v>
      </c>
      <c r="L73" s="8"/>
      <c r="M73" s="8" t="s">
        <v>14</v>
      </c>
      <c r="N73" s="8"/>
      <c r="O73" s="8" t="s">
        <v>14</v>
      </c>
      <c r="P73" s="12"/>
      <c r="Q73" s="12"/>
      <c r="R73" s="8"/>
    </row>
    <row r="74" spans="6:18" ht="15.75">
      <c r="F74" s="8"/>
      <c r="L74" s="8"/>
      <c r="N74" s="8"/>
      <c r="P74" s="12"/>
      <c r="Q74" s="12"/>
      <c r="R74" s="8"/>
    </row>
    <row r="75" spans="2:18" ht="15.75">
      <c r="B75" s="4" t="s">
        <v>138</v>
      </c>
      <c r="F75" s="8"/>
      <c r="L75" s="8"/>
      <c r="N75" s="8"/>
      <c r="P75" s="12"/>
      <c r="Q75" s="12"/>
      <c r="R75" s="8"/>
    </row>
    <row r="76" spans="2:18" ht="15.75">
      <c r="B76" s="4" t="s">
        <v>47</v>
      </c>
      <c r="F76" s="8"/>
      <c r="L76" s="8"/>
      <c r="N76" s="8"/>
      <c r="P76" s="12"/>
      <c r="Q76" s="12"/>
      <c r="R76" s="8"/>
    </row>
    <row r="77" spans="3:18" ht="15.75">
      <c r="C77" s="4" t="s">
        <v>109</v>
      </c>
      <c r="F77" s="8"/>
      <c r="G77" s="129">
        <v>5786460</v>
      </c>
      <c r="I77" s="22">
        <v>1015091</v>
      </c>
      <c r="J77" s="20"/>
      <c r="K77" s="22">
        <v>3044020</v>
      </c>
      <c r="L77" s="21"/>
      <c r="M77" s="131">
        <v>805249</v>
      </c>
      <c r="N77" s="21"/>
      <c r="O77" s="22">
        <f>SUM(G77:M77)</f>
        <v>10650820</v>
      </c>
      <c r="P77" s="12"/>
      <c r="Q77" s="12"/>
      <c r="R77" s="8"/>
    </row>
    <row r="78" spans="2:18" ht="15.75">
      <c r="B78" s="4" t="s">
        <v>110</v>
      </c>
      <c r="F78" s="8"/>
      <c r="G78" s="24">
        <f>SUM(G77)</f>
        <v>5786460</v>
      </c>
      <c r="I78" s="24">
        <f>SUM(I77)</f>
        <v>1015091</v>
      </c>
      <c r="J78" s="23"/>
      <c r="K78" s="24">
        <f>SUM(K77)</f>
        <v>3044020</v>
      </c>
      <c r="L78" s="132"/>
      <c r="M78" s="24">
        <f>SUM(M77)</f>
        <v>805249</v>
      </c>
      <c r="N78" s="133"/>
      <c r="O78" s="24">
        <f>SUM(O77)</f>
        <v>10650820</v>
      </c>
      <c r="P78" s="12"/>
      <c r="Q78" s="12"/>
      <c r="R78" s="8"/>
    </row>
    <row r="79" spans="6:18" ht="15.75">
      <c r="F79" s="8"/>
      <c r="G79" s="24"/>
      <c r="I79" s="20"/>
      <c r="J79" s="20"/>
      <c r="K79" s="114"/>
      <c r="L79" s="133"/>
      <c r="M79" s="114"/>
      <c r="N79" s="133"/>
      <c r="O79" s="20"/>
      <c r="P79" s="12"/>
      <c r="Q79" s="12"/>
      <c r="R79" s="8"/>
    </row>
    <row r="80" spans="2:18" ht="15.75">
      <c r="B80" s="4" t="s">
        <v>111</v>
      </c>
      <c r="F80" s="8"/>
      <c r="G80" s="24"/>
      <c r="I80" s="20"/>
      <c r="J80" s="20"/>
      <c r="K80" s="114"/>
      <c r="L80" s="133"/>
      <c r="M80" s="114"/>
      <c r="N80" s="133"/>
      <c r="O80" s="20"/>
      <c r="P80" s="12"/>
      <c r="Q80" s="12"/>
      <c r="R80" s="8"/>
    </row>
    <row r="81" spans="3:18" ht="15.75" thickBot="1">
      <c r="C81" s="4" t="s">
        <v>139</v>
      </c>
      <c r="F81" s="8"/>
      <c r="G81" s="136">
        <v>3001573</v>
      </c>
      <c r="I81" s="134">
        <v>1990747</v>
      </c>
      <c r="J81" s="20"/>
      <c r="K81" s="135">
        <v>266309</v>
      </c>
      <c r="L81" s="133"/>
      <c r="M81" s="135">
        <v>-140923</v>
      </c>
      <c r="N81" s="133"/>
      <c r="O81" s="134">
        <f>SUM(G81:M81)</f>
        <v>5117706</v>
      </c>
      <c r="P81" s="12"/>
      <c r="Q81" s="12"/>
      <c r="R81" s="8"/>
    </row>
    <row r="82" spans="6:18" ht="15.75" thickTop="1">
      <c r="F82" s="8"/>
      <c r="G82" s="20"/>
      <c r="H82" s="20"/>
      <c r="I82" s="20"/>
      <c r="J82" s="21"/>
      <c r="K82" s="20"/>
      <c r="L82" s="21"/>
      <c r="M82" s="21"/>
      <c r="N82" s="21"/>
      <c r="O82" s="17"/>
      <c r="P82" s="12"/>
      <c r="Q82" s="12"/>
      <c r="R82" s="8"/>
    </row>
    <row r="83" spans="6:18" ht="15.75">
      <c r="F83" s="8"/>
      <c r="G83" s="20"/>
      <c r="H83" s="20"/>
      <c r="I83" s="20"/>
      <c r="J83" s="21"/>
      <c r="K83" s="20"/>
      <c r="L83" s="21"/>
      <c r="M83" s="21"/>
      <c r="N83" s="21"/>
      <c r="O83" s="17"/>
      <c r="P83" s="12"/>
      <c r="Q83" s="12"/>
      <c r="R83" s="8"/>
    </row>
    <row r="84" spans="1:17" ht="15.75">
      <c r="A84" s="5" t="s">
        <v>178</v>
      </c>
      <c r="B84" s="4" t="s">
        <v>323</v>
      </c>
      <c r="Q84" s="5"/>
    </row>
    <row r="85" spans="2:17" ht="15.75">
      <c r="B85" s="4" t="s">
        <v>218</v>
      </c>
      <c r="Q85" s="5"/>
    </row>
    <row r="86" spans="2:17" ht="15.75">
      <c r="B86" s="4" t="s">
        <v>226</v>
      </c>
      <c r="Q86" s="5"/>
    </row>
    <row r="89" spans="1:3" ht="15.75">
      <c r="A89" s="5" t="s">
        <v>179</v>
      </c>
      <c r="B89" s="4" t="s">
        <v>180</v>
      </c>
      <c r="C89" s="5"/>
    </row>
    <row r="90" spans="2:3" ht="15.75">
      <c r="B90" s="4" t="s">
        <v>304</v>
      </c>
      <c r="C90" s="5"/>
    </row>
    <row r="91" spans="2:3" ht="15.75">
      <c r="B91" s="4" t="s">
        <v>303</v>
      </c>
      <c r="C91" s="5"/>
    </row>
    <row r="92" ht="15.75">
      <c r="C92" s="5"/>
    </row>
    <row r="93" spans="2:3" ht="15.75">
      <c r="B93" s="4" t="s">
        <v>302</v>
      </c>
      <c r="C93" s="5"/>
    </row>
    <row r="94" spans="2:6" ht="15.75">
      <c r="B94" s="4" t="s">
        <v>271</v>
      </c>
      <c r="C94" s="5"/>
      <c r="F94" s="94"/>
    </row>
    <row r="95" spans="2:6" ht="15.75">
      <c r="B95" s="4" t="s">
        <v>272</v>
      </c>
      <c r="C95" s="5"/>
      <c r="F95" s="94"/>
    </row>
    <row r="96" spans="2:6" ht="15.75">
      <c r="B96" s="4" t="s">
        <v>273</v>
      </c>
      <c r="C96" s="5"/>
      <c r="F96" s="94"/>
    </row>
    <row r="97" spans="2:6" ht="15.75">
      <c r="B97" s="4" t="s">
        <v>274</v>
      </c>
      <c r="C97" s="5"/>
      <c r="F97" s="94"/>
    </row>
    <row r="98" spans="2:6" ht="15.75">
      <c r="B98" s="4" t="s">
        <v>275</v>
      </c>
      <c r="C98" s="5"/>
      <c r="F98" s="94"/>
    </row>
    <row r="99" spans="2:6" ht="15.75">
      <c r="B99" s="4" t="s">
        <v>276</v>
      </c>
      <c r="C99" s="5"/>
      <c r="F99" s="94"/>
    </row>
    <row r="100" spans="2:6" ht="15.75">
      <c r="B100" s="4" t="s">
        <v>277</v>
      </c>
      <c r="C100" s="5"/>
      <c r="F100" s="94"/>
    </row>
    <row r="101" spans="2:6" ht="15.75">
      <c r="B101" s="4" t="s">
        <v>278</v>
      </c>
      <c r="C101" s="5"/>
      <c r="F101" s="94"/>
    </row>
    <row r="102" spans="2:6" ht="15.75">
      <c r="B102" s="95"/>
      <c r="F102" s="96"/>
    </row>
    <row r="103" spans="2:6" ht="15.75">
      <c r="B103" s="95"/>
      <c r="F103" s="96"/>
    </row>
    <row r="104" spans="1:2" ht="15.75">
      <c r="A104" s="5" t="s">
        <v>181</v>
      </c>
      <c r="B104" s="4" t="s">
        <v>67</v>
      </c>
    </row>
    <row r="105" ht="15.75">
      <c r="B105" s="4" t="s">
        <v>285</v>
      </c>
    </row>
    <row r="106" ht="15.75">
      <c r="B106" s="4" t="s">
        <v>286</v>
      </c>
    </row>
    <row r="107" ht="15.75">
      <c r="B107" s="4" t="s">
        <v>287</v>
      </c>
    </row>
    <row r="108" ht="15.75">
      <c r="B108" s="4" t="s">
        <v>288</v>
      </c>
    </row>
    <row r="111" spans="1:7" ht="15.75">
      <c r="A111" s="5" t="s">
        <v>182</v>
      </c>
      <c r="B111" s="4" t="s">
        <v>76</v>
      </c>
      <c r="G111" s="12"/>
    </row>
    <row r="112" ht="15.75">
      <c r="B112" s="4" t="s">
        <v>77</v>
      </c>
    </row>
    <row r="114" ht="15.75">
      <c r="I114" s="8" t="s">
        <v>14</v>
      </c>
    </row>
    <row r="116" ht="15.75">
      <c r="B116" s="4" t="s">
        <v>78</v>
      </c>
    </row>
    <row r="117" spans="2:9" ht="15.75">
      <c r="B117" s="4" t="s">
        <v>79</v>
      </c>
      <c r="I117" s="14"/>
    </row>
    <row r="118" spans="2:9" ht="15.75">
      <c r="B118" s="4" t="s">
        <v>222</v>
      </c>
      <c r="I118" s="15">
        <v>38156</v>
      </c>
    </row>
    <row r="119" ht="15.75">
      <c r="I119" s="15"/>
    </row>
    <row r="120" spans="2:9" ht="15.75">
      <c r="B120" s="150" t="s">
        <v>279</v>
      </c>
      <c r="I120" s="15"/>
    </row>
    <row r="121" spans="2:9" ht="15.75">
      <c r="B121" s="150" t="s">
        <v>280</v>
      </c>
      <c r="I121" s="15"/>
    </row>
    <row r="122" spans="2:9" ht="15.75">
      <c r="B122" s="4" t="s">
        <v>281</v>
      </c>
      <c r="G122" s="15"/>
      <c r="I122" s="24">
        <v>95850</v>
      </c>
    </row>
    <row r="123" ht="15.75">
      <c r="G123" s="15"/>
    </row>
    <row r="124" spans="1:13" ht="15.75">
      <c r="A124" s="5" t="s">
        <v>183</v>
      </c>
      <c r="B124" s="4" t="s">
        <v>86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5.75">
      <c r="B125" s="4" t="s">
        <v>313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15.75">
      <c r="B126" s="4" t="s">
        <v>251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5.75">
      <c r="B127" s="4" t="s">
        <v>315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15.75">
      <c r="B128" s="4" t="s">
        <v>316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15.75">
      <c r="B129" s="4" t="s">
        <v>317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3:15" ht="15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O130" s="17" t="s">
        <v>188</v>
      </c>
    </row>
    <row r="131" ht="15.75">
      <c r="B131" s="26"/>
    </row>
    <row r="132" spans="1:13" ht="15.75">
      <c r="A132" s="5" t="s">
        <v>184</v>
      </c>
      <c r="B132" s="4" t="s">
        <v>85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2:13" ht="15.75">
      <c r="B133" s="4" t="s">
        <v>306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15.75">
      <c r="B134" s="4" t="s">
        <v>307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3:13" ht="15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7" spans="1:9" ht="15.75">
      <c r="A137" s="5" t="s">
        <v>185</v>
      </c>
      <c r="B137" s="4" t="s">
        <v>87</v>
      </c>
      <c r="I137" s="5"/>
    </row>
    <row r="138" spans="2:9" ht="15.75">
      <c r="B138" s="4" t="s">
        <v>318</v>
      </c>
      <c r="I138" s="5"/>
    </row>
    <row r="139" spans="2:9" ht="15.75">
      <c r="B139" s="4" t="s">
        <v>309</v>
      </c>
      <c r="I139" s="5"/>
    </row>
    <row r="140" spans="2:9" ht="15.75">
      <c r="B140" s="4" t="s">
        <v>310</v>
      </c>
      <c r="I140" s="5"/>
    </row>
    <row r="141" spans="1:15" ht="15.75" hidden="1">
      <c r="A141" s="5" t="s">
        <v>107</v>
      </c>
      <c r="B141" s="4" t="s">
        <v>88</v>
      </c>
      <c r="L141" s="5"/>
      <c r="M141" s="5"/>
      <c r="N141" s="5"/>
      <c r="O141" s="5"/>
    </row>
    <row r="142" ht="15.75" hidden="1">
      <c r="B142" s="4" t="s">
        <v>121</v>
      </c>
    </row>
    <row r="143" ht="15.75" hidden="1"/>
    <row r="144" ht="15.75" hidden="1"/>
    <row r="145" ht="15.75">
      <c r="B145" s="4" t="s">
        <v>311</v>
      </c>
    </row>
    <row r="146" ht="15.75">
      <c r="B146" s="4" t="s">
        <v>312</v>
      </c>
    </row>
    <row r="149" spans="1:2" ht="15.75">
      <c r="A149" s="5" t="s">
        <v>186</v>
      </c>
      <c r="B149" s="4" t="s">
        <v>143</v>
      </c>
    </row>
    <row r="150" ht="15.75">
      <c r="B150" s="4" t="s">
        <v>187</v>
      </c>
    </row>
    <row r="153" spans="1:2" ht="15.75">
      <c r="A153" s="5" t="s">
        <v>189</v>
      </c>
      <c r="B153" s="6" t="s">
        <v>54</v>
      </c>
    </row>
    <row r="154" spans="7:11" ht="15.75">
      <c r="G154" s="8" t="s">
        <v>283</v>
      </c>
      <c r="H154" s="7"/>
      <c r="I154" s="8" t="s">
        <v>282</v>
      </c>
      <c r="J154" s="7"/>
      <c r="K154" s="7"/>
    </row>
    <row r="155" spans="7:11" ht="15.75">
      <c r="G155" s="8" t="s">
        <v>14</v>
      </c>
      <c r="H155" s="8"/>
      <c r="I155" s="8" t="s">
        <v>14</v>
      </c>
      <c r="J155" s="8"/>
      <c r="K155" s="8"/>
    </row>
    <row r="156" ht="15.75">
      <c r="K156" s="6"/>
    </row>
    <row r="157" spans="2:11" ht="15.75">
      <c r="B157" s="6" t="s">
        <v>223</v>
      </c>
      <c r="D157" s="6"/>
      <c r="E157" s="6"/>
      <c r="F157" s="6"/>
      <c r="G157" s="9"/>
      <c r="H157" s="9"/>
      <c r="I157" s="9"/>
      <c r="J157" s="10"/>
      <c r="K157" s="6"/>
    </row>
    <row r="158" spans="2:11" ht="15.75">
      <c r="B158" s="6" t="s">
        <v>224</v>
      </c>
      <c r="D158" s="6"/>
      <c r="E158" s="6"/>
      <c r="F158" s="6"/>
      <c r="G158" s="9"/>
      <c r="H158" s="9"/>
      <c r="I158" s="9"/>
      <c r="J158" s="10"/>
      <c r="K158" s="6"/>
    </row>
    <row r="159" spans="2:11" ht="15.75">
      <c r="B159" s="6"/>
      <c r="C159" s="6"/>
      <c r="D159" s="6"/>
      <c r="E159" s="6"/>
      <c r="F159" s="6"/>
      <c r="G159" s="9"/>
      <c r="H159" s="9"/>
      <c r="I159" s="9"/>
      <c r="J159" s="10"/>
      <c r="K159" s="6"/>
    </row>
    <row r="160" spans="2:11" ht="15.75">
      <c r="B160" s="6" t="s">
        <v>55</v>
      </c>
      <c r="D160" s="6"/>
      <c r="E160" s="6"/>
      <c r="F160" s="6"/>
      <c r="G160" s="9"/>
      <c r="H160" s="9"/>
      <c r="I160" s="9"/>
      <c r="J160" s="10"/>
      <c r="K160" s="6"/>
    </row>
    <row r="161" spans="2:15" ht="15.75">
      <c r="B161" s="6"/>
      <c r="C161" s="142" t="s">
        <v>56</v>
      </c>
      <c r="D161" s="6"/>
      <c r="E161" s="6"/>
      <c r="F161" s="6"/>
      <c r="G161" s="89">
        <f>I161-18556</f>
        <v>-5007</v>
      </c>
      <c r="H161" s="146"/>
      <c r="I161" s="89">
        <v>13549</v>
      </c>
      <c r="J161" s="10"/>
      <c r="K161" s="91"/>
      <c r="M161" s="24"/>
      <c r="O161" s="89"/>
    </row>
    <row r="162" spans="2:15" ht="15.75">
      <c r="B162" s="6"/>
      <c r="C162" s="142" t="s">
        <v>57</v>
      </c>
      <c r="D162" s="6"/>
      <c r="E162" s="6"/>
      <c r="F162" s="6"/>
      <c r="G162" s="146">
        <f>I162--1693</f>
        <v>4674</v>
      </c>
      <c r="H162" s="146"/>
      <c r="I162" s="146">
        <v>2981</v>
      </c>
      <c r="J162" s="10"/>
      <c r="K162" s="91"/>
      <c r="M162" s="24"/>
      <c r="O162" s="146"/>
    </row>
    <row r="163" spans="2:15" ht="15.75">
      <c r="B163" s="6"/>
      <c r="C163" s="6"/>
      <c r="D163" s="6"/>
      <c r="E163" s="6"/>
      <c r="F163" s="6"/>
      <c r="G163" s="146"/>
      <c r="H163" s="146"/>
      <c r="I163" s="146"/>
      <c r="J163" s="10"/>
      <c r="K163" s="91"/>
      <c r="M163" s="24"/>
      <c r="O163" s="146"/>
    </row>
    <row r="164" spans="2:15" ht="15.75">
      <c r="B164" s="6" t="s">
        <v>58</v>
      </c>
      <c r="C164" s="6"/>
      <c r="D164" s="6"/>
      <c r="E164" s="6"/>
      <c r="F164" s="6"/>
      <c r="G164" s="89">
        <f>I164-1631</f>
        <v>787</v>
      </c>
      <c r="H164" s="146"/>
      <c r="I164" s="89">
        <v>2418</v>
      </c>
      <c r="J164" s="10"/>
      <c r="K164" s="91"/>
      <c r="M164" s="24"/>
      <c r="O164" s="89"/>
    </row>
    <row r="165" spans="2:11" ht="15.75">
      <c r="B165" s="6"/>
      <c r="C165" s="6"/>
      <c r="D165" s="6"/>
      <c r="E165" s="6"/>
      <c r="F165" s="6"/>
      <c r="G165" s="146"/>
      <c r="H165" s="146"/>
      <c r="I165" s="146"/>
      <c r="J165" s="10"/>
      <c r="K165" s="6"/>
    </row>
    <row r="166" spans="2:11" ht="15.75" thickBot="1">
      <c r="B166" s="6"/>
      <c r="C166" s="6"/>
      <c r="D166" s="143"/>
      <c r="E166" s="6"/>
      <c r="F166" s="6"/>
      <c r="G166" s="147">
        <f>SUM(G161:G164)</f>
        <v>454</v>
      </c>
      <c r="H166" s="146"/>
      <c r="I166" s="147">
        <f>SUM(I161:I164)</f>
        <v>18948</v>
      </c>
      <c r="J166" s="9"/>
      <c r="K166" s="11"/>
    </row>
    <row r="167" spans="2:10" ht="15.75" thickTop="1">
      <c r="B167" s="6"/>
      <c r="C167" s="6"/>
      <c r="D167" s="6"/>
      <c r="E167" s="6"/>
      <c r="F167" s="6"/>
      <c r="G167" s="9"/>
      <c r="H167" s="9"/>
      <c r="I167" s="9"/>
      <c r="J167" s="10"/>
    </row>
    <row r="168" spans="2:10" ht="15.75">
      <c r="B168" s="4" t="s">
        <v>219</v>
      </c>
      <c r="G168" s="10"/>
      <c r="H168" s="10"/>
      <c r="I168" s="10"/>
      <c r="J168" s="10"/>
    </row>
    <row r="169" spans="2:10" ht="15.75">
      <c r="B169" s="4" t="s">
        <v>220</v>
      </c>
      <c r="G169" s="10"/>
      <c r="H169" s="10"/>
      <c r="I169" s="10"/>
      <c r="J169" s="10"/>
    </row>
    <row r="170" spans="2:10" ht="15.75">
      <c r="B170" s="4" t="s">
        <v>221</v>
      </c>
      <c r="G170" s="10"/>
      <c r="H170" s="10"/>
      <c r="I170" s="10"/>
      <c r="J170" s="10"/>
    </row>
    <row r="171" spans="7:10" ht="15.75">
      <c r="G171" s="10"/>
      <c r="H171" s="10"/>
      <c r="I171" s="10"/>
      <c r="J171" s="10"/>
    </row>
    <row r="172" spans="7:10" ht="15.75">
      <c r="G172" s="10"/>
      <c r="H172" s="10"/>
      <c r="I172" s="10"/>
      <c r="J172" s="10"/>
    </row>
    <row r="173" spans="1:11" ht="15.75">
      <c r="A173" s="5" t="s">
        <v>190</v>
      </c>
      <c r="B173" s="4" t="s">
        <v>59</v>
      </c>
      <c r="K173" s="12"/>
    </row>
    <row r="174" ht="15.75">
      <c r="B174" s="4" t="s">
        <v>60</v>
      </c>
    </row>
    <row r="176" ht="15.75">
      <c r="O176" s="17"/>
    </row>
    <row r="177" spans="1:11" ht="15.75">
      <c r="A177" s="5" t="s">
        <v>191</v>
      </c>
      <c r="B177" s="4" t="s">
        <v>61</v>
      </c>
      <c r="K177" s="12"/>
    </row>
    <row r="178" spans="1:3" ht="15.75">
      <c r="A178" s="5" t="s">
        <v>62</v>
      </c>
      <c r="B178" s="4" t="s">
        <v>192</v>
      </c>
      <c r="C178" s="4" t="s">
        <v>245</v>
      </c>
    </row>
    <row r="179" ht="15.75">
      <c r="C179" s="4" t="s">
        <v>284</v>
      </c>
    </row>
    <row r="181" ht="15.75">
      <c r="C181" s="4" t="s">
        <v>240</v>
      </c>
    </row>
    <row r="182" ht="15.75">
      <c r="C182" s="4" t="s">
        <v>241</v>
      </c>
    </row>
    <row r="184" spans="2:3" ht="15.75">
      <c r="B184" s="4" t="s">
        <v>193</v>
      </c>
      <c r="C184" s="4" t="s">
        <v>289</v>
      </c>
    </row>
    <row r="186" spans="3:10" ht="15.75">
      <c r="C186" s="4" t="s">
        <v>46</v>
      </c>
      <c r="H186" s="17"/>
      <c r="I186" s="7" t="s">
        <v>14</v>
      </c>
      <c r="J186" s="5"/>
    </row>
    <row r="187" spans="3:11" ht="15.75">
      <c r="C187" s="4" t="s">
        <v>63</v>
      </c>
      <c r="H187" s="13"/>
      <c r="I187" s="18">
        <v>8220</v>
      </c>
      <c r="J187" s="18"/>
      <c r="K187" s="18"/>
    </row>
    <row r="188" spans="3:13" ht="15.75">
      <c r="C188" s="4" t="s">
        <v>64</v>
      </c>
      <c r="H188" s="13"/>
      <c r="I188" s="18">
        <v>3606</v>
      </c>
      <c r="J188" s="13"/>
      <c r="M188" s="97"/>
    </row>
    <row r="189" spans="3:13" ht="15.75">
      <c r="C189" s="4" t="s">
        <v>65</v>
      </c>
      <c r="H189" s="13"/>
      <c r="I189" s="18">
        <v>3606</v>
      </c>
      <c r="J189" s="13"/>
      <c r="M189" s="24"/>
    </row>
    <row r="190" spans="8:15" ht="15.75">
      <c r="H190" s="13"/>
      <c r="I190" s="18"/>
      <c r="J190" s="13"/>
      <c r="O190" s="5"/>
    </row>
    <row r="191" spans="3:11" ht="15.75">
      <c r="C191" s="4" t="s">
        <v>66</v>
      </c>
      <c r="I191" s="7" t="s">
        <v>14</v>
      </c>
      <c r="K191" s="24"/>
    </row>
    <row r="192" spans="3:11" ht="15.75">
      <c r="C192" s="4" t="s">
        <v>63</v>
      </c>
      <c r="I192" s="18">
        <v>192814</v>
      </c>
      <c r="K192" s="98"/>
    </row>
    <row r="193" spans="3:11" ht="15.75">
      <c r="C193" s="4" t="s">
        <v>64</v>
      </c>
      <c r="I193" s="18">
        <v>192814</v>
      </c>
      <c r="K193" s="24"/>
    </row>
    <row r="194" spans="3:11" ht="15.75">
      <c r="C194" s="4" t="s">
        <v>65</v>
      </c>
      <c r="I194" s="18">
        <v>232100</v>
      </c>
      <c r="K194" s="24"/>
    </row>
    <row r="195" ht="15.75">
      <c r="I195" s="18"/>
    </row>
    <row r="196" ht="15.75">
      <c r="I196" s="18"/>
    </row>
    <row r="197" spans="1:2" ht="15.75">
      <c r="A197" s="5" t="s">
        <v>194</v>
      </c>
      <c r="B197" s="4" t="s">
        <v>68</v>
      </c>
    </row>
    <row r="198" ht="15.75">
      <c r="B198" s="4" t="s">
        <v>290</v>
      </c>
    </row>
    <row r="199" ht="15.75">
      <c r="Q199" s="5"/>
    </row>
    <row r="200" ht="15.75">
      <c r="Q200" s="5"/>
    </row>
    <row r="201" spans="15:17" ht="15.75">
      <c r="O201" s="17" t="s">
        <v>196</v>
      </c>
      <c r="Q201" s="5"/>
    </row>
    <row r="202" ht="15.75">
      <c r="Q202" s="5"/>
    </row>
    <row r="203" spans="1:2" ht="15.75">
      <c r="A203" s="5" t="s">
        <v>195</v>
      </c>
      <c r="B203" s="4" t="s">
        <v>71</v>
      </c>
    </row>
    <row r="204" spans="2:3" ht="15.75">
      <c r="B204" s="4" t="s">
        <v>192</v>
      </c>
      <c r="C204" s="4" t="s">
        <v>291</v>
      </c>
    </row>
    <row r="205" ht="15.75">
      <c r="C205" s="4" t="s">
        <v>216</v>
      </c>
    </row>
    <row r="207" ht="15.75">
      <c r="I207" s="14" t="s">
        <v>14</v>
      </c>
    </row>
    <row r="208" ht="15.75">
      <c r="C208" s="4" t="s">
        <v>29</v>
      </c>
    </row>
    <row r="209" spans="3:9" ht="15.75">
      <c r="C209" s="4" t="s">
        <v>72</v>
      </c>
      <c r="I209" s="111">
        <v>340802</v>
      </c>
    </row>
    <row r="210" spans="3:9" ht="15.75">
      <c r="C210" s="4" t="s">
        <v>73</v>
      </c>
      <c r="I210" s="111">
        <v>915760</v>
      </c>
    </row>
    <row r="211" spans="9:11" ht="15.75">
      <c r="I211" s="112">
        <f>SUM(I209:I210)</f>
        <v>1256562</v>
      </c>
      <c r="K211" s="130"/>
    </row>
    <row r="212" ht="15.75">
      <c r="I212" s="111"/>
    </row>
    <row r="213" spans="3:9" ht="15.75">
      <c r="C213" s="4" t="s">
        <v>43</v>
      </c>
      <c r="I213" s="111"/>
    </row>
    <row r="214" spans="3:13" ht="15.75">
      <c r="C214" s="99" t="s">
        <v>208</v>
      </c>
      <c r="I214" s="111">
        <v>2590079</v>
      </c>
      <c r="K214" s="130"/>
      <c r="M214" s="130"/>
    </row>
    <row r="215" spans="3:13" ht="15.75">
      <c r="C215" s="99" t="s">
        <v>207</v>
      </c>
      <c r="I215" s="111">
        <v>4345075</v>
      </c>
      <c r="K215" s="24"/>
      <c r="M215" s="148"/>
    </row>
    <row r="216" spans="3:9" ht="15.75">
      <c r="C216" s="99" t="s">
        <v>206</v>
      </c>
      <c r="I216" s="111">
        <v>22807</v>
      </c>
    </row>
    <row r="217" spans="9:11" ht="15.75">
      <c r="I217" s="112">
        <f>SUM(I214:I216)</f>
        <v>6957961</v>
      </c>
      <c r="K217" s="130"/>
    </row>
    <row r="218" spans="3:9" ht="15.75" thickBot="1">
      <c r="C218" s="4" t="s">
        <v>74</v>
      </c>
      <c r="I218" s="113">
        <f>+I211+I217</f>
        <v>8214523</v>
      </c>
    </row>
    <row r="219" ht="15.75" thickTop="1"/>
    <row r="220" spans="2:3" ht="15.75">
      <c r="B220" s="4" t="s">
        <v>193</v>
      </c>
      <c r="C220" s="4" t="s">
        <v>292</v>
      </c>
    </row>
    <row r="222" ht="15.75">
      <c r="G222" s="14" t="s">
        <v>14</v>
      </c>
    </row>
    <row r="223" ht="15.75">
      <c r="G223" s="12"/>
    </row>
    <row r="224" spans="3:7" ht="15.75">
      <c r="C224" s="4" t="s">
        <v>75</v>
      </c>
      <c r="G224" s="111">
        <v>7641554</v>
      </c>
    </row>
    <row r="225" ht="15.75">
      <c r="G225" s="10"/>
    </row>
    <row r="226" ht="15.75">
      <c r="G226" s="10"/>
    </row>
    <row r="227" spans="1:11" ht="15.75">
      <c r="A227" s="5" t="s">
        <v>197</v>
      </c>
      <c r="B227" s="4" t="s">
        <v>80</v>
      </c>
      <c r="K227" s="16"/>
    </row>
    <row r="228" spans="2:11" ht="15.75">
      <c r="B228" s="4" t="s">
        <v>332</v>
      </c>
      <c r="K228" s="16"/>
    </row>
    <row r="231" spans="1:2" ht="15.75">
      <c r="A231" s="5" t="s">
        <v>198</v>
      </c>
      <c r="B231" s="4" t="s">
        <v>105</v>
      </c>
    </row>
    <row r="232" ht="15.75">
      <c r="B232" s="4" t="s">
        <v>81</v>
      </c>
    </row>
    <row r="234" ht="15.75">
      <c r="O234" s="17"/>
    </row>
    <row r="235" spans="1:2" ht="15.75">
      <c r="A235" s="5" t="s">
        <v>199</v>
      </c>
      <c r="B235" s="4" t="s">
        <v>89</v>
      </c>
    </row>
    <row r="236" spans="2:4" ht="15.75">
      <c r="B236" s="95" t="s">
        <v>320</v>
      </c>
      <c r="C236" s="95"/>
      <c r="D236" s="95"/>
    </row>
    <row r="237" spans="2:4" ht="15.75">
      <c r="B237" s="95" t="s">
        <v>321</v>
      </c>
      <c r="C237" s="95"/>
      <c r="D237" s="95"/>
    </row>
    <row r="238" spans="2:4" ht="15.75">
      <c r="B238" s="95" t="s">
        <v>322</v>
      </c>
      <c r="C238" s="95"/>
      <c r="D238" s="95"/>
    </row>
    <row r="239" spans="2:4" ht="15.75">
      <c r="B239" s="95" t="s">
        <v>324</v>
      </c>
      <c r="C239" s="95"/>
      <c r="D239" s="95"/>
    </row>
    <row r="240" spans="2:4" ht="15.75">
      <c r="B240" s="95" t="s">
        <v>328</v>
      </c>
      <c r="C240" s="95"/>
      <c r="D240" s="95"/>
    </row>
    <row r="241" spans="2:4" ht="15.75">
      <c r="B241" s="95" t="s">
        <v>329</v>
      </c>
      <c r="C241" s="95"/>
      <c r="D241" s="95"/>
    </row>
    <row r="242" spans="2:4" ht="15.75">
      <c r="B242" s="95" t="s">
        <v>330</v>
      </c>
      <c r="C242" s="95"/>
      <c r="D242" s="95"/>
    </row>
    <row r="243" spans="2:4" ht="15.75">
      <c r="B243" s="95" t="s">
        <v>331</v>
      </c>
      <c r="C243" s="95"/>
      <c r="D243" s="95"/>
    </row>
    <row r="244" spans="2:4" ht="15.75">
      <c r="B244" s="95"/>
      <c r="C244" s="95"/>
      <c r="D244" s="95"/>
    </row>
    <row r="245" spans="2:4" ht="15.75">
      <c r="B245" s="151"/>
      <c r="C245" s="151"/>
      <c r="D245" s="151"/>
    </row>
    <row r="246" spans="2:4" ht="15.75">
      <c r="B246" s="151" t="s">
        <v>293</v>
      </c>
      <c r="C246" s="151" t="s">
        <v>326</v>
      </c>
      <c r="D246" s="151"/>
    </row>
    <row r="247" spans="2:4" ht="15.75">
      <c r="B247" s="151"/>
      <c r="C247" s="151" t="s">
        <v>327</v>
      </c>
      <c r="D247" s="151"/>
    </row>
    <row r="248" spans="2:4" ht="15.75">
      <c r="B248" s="151"/>
      <c r="C248" s="151"/>
      <c r="D248" s="151"/>
    </row>
    <row r="249" spans="2:4" ht="15.75">
      <c r="B249" s="151" t="s">
        <v>294</v>
      </c>
      <c r="C249" s="151" t="s">
        <v>325</v>
      </c>
      <c r="D249" s="151"/>
    </row>
    <row r="250" spans="2:4" ht="15.75">
      <c r="B250" s="151"/>
      <c r="C250" s="151" t="s">
        <v>295</v>
      </c>
      <c r="D250" s="151"/>
    </row>
    <row r="251" spans="2:4" ht="15.75">
      <c r="B251" s="151"/>
      <c r="C251" s="151"/>
      <c r="D251" s="151"/>
    </row>
    <row r="252" spans="2:4" ht="15.75">
      <c r="B252" s="151" t="s">
        <v>296</v>
      </c>
      <c r="C252" s="151" t="s">
        <v>297</v>
      </c>
      <c r="D252" s="151"/>
    </row>
    <row r="255" spans="1:7" ht="15.75">
      <c r="A255" s="5" t="s">
        <v>200</v>
      </c>
      <c r="B255" s="4" t="s">
        <v>106</v>
      </c>
      <c r="G255" s="5"/>
    </row>
    <row r="256" spans="2:7" ht="15.75">
      <c r="B256" s="4" t="s">
        <v>123</v>
      </c>
      <c r="G256" s="5"/>
    </row>
    <row r="257" ht="15.75">
      <c r="G257" s="5"/>
    </row>
    <row r="258" spans="2:7" ht="15.75">
      <c r="B258" s="4" t="s">
        <v>192</v>
      </c>
      <c r="C258" s="4" t="s">
        <v>298</v>
      </c>
      <c r="G258" s="5"/>
    </row>
    <row r="259" spans="3:7" ht="15.75">
      <c r="C259" s="4" t="s">
        <v>299</v>
      </c>
      <c r="G259" s="5"/>
    </row>
    <row r="260" spans="3:7" ht="15.75">
      <c r="C260" s="4" t="s">
        <v>300</v>
      </c>
      <c r="G260" s="5"/>
    </row>
    <row r="261" ht="15.75">
      <c r="G261" s="5"/>
    </row>
    <row r="262" spans="2:7" ht="15.75">
      <c r="B262" s="4" t="s">
        <v>193</v>
      </c>
      <c r="C262" s="4" t="s">
        <v>301</v>
      </c>
      <c r="G262" s="5"/>
    </row>
    <row r="263" ht="15.75">
      <c r="G263" s="5"/>
    </row>
    <row r="264" spans="2:7" ht="15.75">
      <c r="B264" s="4" t="s">
        <v>201</v>
      </c>
      <c r="G264" s="5"/>
    </row>
    <row r="265" spans="2:7" ht="15.75">
      <c r="B265" s="4" t="s">
        <v>202</v>
      </c>
      <c r="G265" s="5"/>
    </row>
    <row r="266" ht="15.75">
      <c r="G266" s="5"/>
    </row>
    <row r="267" ht="15.75">
      <c r="G267" s="5"/>
    </row>
    <row r="268" spans="1:14" ht="15.75">
      <c r="A268" s="153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5.75">
      <c r="A269" s="153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5.75">
      <c r="A270" s="153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5.75">
      <c r="A271" s="153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5.75">
      <c r="A272" s="153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5.75">
      <c r="A273" s="153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5.75">
      <c r="A274" s="153"/>
      <c r="B274" s="6"/>
      <c r="C274" s="6"/>
      <c r="D274" s="6"/>
      <c r="E274" s="6"/>
      <c r="F274" s="6"/>
      <c r="G274" s="44"/>
      <c r="H274" s="6"/>
      <c r="I274" s="6"/>
      <c r="J274" s="6"/>
      <c r="K274" s="44"/>
      <c r="L274" s="6"/>
      <c r="M274" s="6"/>
      <c r="N274" s="6"/>
    </row>
    <row r="275" spans="1:14" ht="15.75">
      <c r="A275" s="153"/>
      <c r="B275" s="6"/>
      <c r="C275" s="6"/>
      <c r="D275" s="6"/>
      <c r="E275" s="6"/>
      <c r="F275" s="6"/>
      <c r="G275" s="44"/>
      <c r="H275" s="6"/>
      <c r="I275" s="6"/>
      <c r="J275" s="6"/>
      <c r="K275" s="44"/>
      <c r="L275" s="6"/>
      <c r="M275" s="6"/>
      <c r="N275" s="6"/>
    </row>
    <row r="276" spans="1:14" ht="15.75">
      <c r="A276" s="153"/>
      <c r="B276" s="6"/>
      <c r="C276" s="6"/>
      <c r="D276" s="6"/>
      <c r="E276" s="6"/>
      <c r="F276" s="6"/>
      <c r="G276" s="44"/>
      <c r="H276" s="6"/>
      <c r="I276" s="6"/>
      <c r="J276" s="6"/>
      <c r="K276" s="44"/>
      <c r="L276" s="6"/>
      <c r="M276" s="6"/>
      <c r="N276" s="6"/>
    </row>
    <row r="277" spans="1:14" ht="15.75">
      <c r="A277" s="153"/>
      <c r="B277" s="6"/>
      <c r="C277" s="6"/>
      <c r="D277" s="6"/>
      <c r="E277" s="6"/>
      <c r="F277" s="6"/>
      <c r="G277" s="100"/>
      <c r="H277" s="6"/>
      <c r="I277" s="6"/>
      <c r="J277" s="6"/>
      <c r="K277" s="100"/>
      <c r="L277" s="6"/>
      <c r="M277" s="6"/>
      <c r="N277" s="6"/>
    </row>
    <row r="278" spans="1:14" ht="15.75">
      <c r="A278" s="153"/>
      <c r="B278" s="6"/>
      <c r="C278" s="6"/>
      <c r="D278" s="6"/>
      <c r="E278" s="6"/>
      <c r="F278" s="6"/>
      <c r="G278" s="101"/>
      <c r="H278" s="6"/>
      <c r="I278" s="6"/>
      <c r="J278" s="6"/>
      <c r="K278" s="101"/>
      <c r="L278" s="6"/>
      <c r="M278" s="6"/>
      <c r="N278" s="6"/>
    </row>
    <row r="279" spans="1:14" ht="15.75">
      <c r="A279" s="153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5.75">
      <c r="A280" s="153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5.75">
      <c r="A281" s="153"/>
      <c r="B281" s="6"/>
      <c r="C281" s="6"/>
      <c r="D281" s="6"/>
      <c r="E281" s="6"/>
      <c r="F281" s="6"/>
      <c r="G281" s="23"/>
      <c r="H281" s="23"/>
      <c r="I281" s="23"/>
      <c r="J281" s="23"/>
      <c r="K281" s="23"/>
      <c r="L281" s="6"/>
      <c r="M281" s="6"/>
      <c r="N281" s="6"/>
    </row>
    <row r="282" spans="1:14" ht="15.75">
      <c r="A282" s="153"/>
      <c r="B282" s="6"/>
      <c r="C282" s="6"/>
      <c r="D282" s="6"/>
      <c r="E282" s="6"/>
      <c r="F282" s="6"/>
      <c r="G282" s="102"/>
      <c r="H282" s="6"/>
      <c r="I282" s="6"/>
      <c r="J282" s="6"/>
      <c r="K282" s="102"/>
      <c r="L282" s="6"/>
      <c r="M282" s="6"/>
      <c r="N282" s="6"/>
    </row>
    <row r="283" spans="1:14" ht="15.75">
      <c r="A283" s="153"/>
      <c r="B283" s="6"/>
      <c r="C283" s="6"/>
      <c r="D283" s="6"/>
      <c r="E283" s="6"/>
      <c r="F283" s="6"/>
      <c r="G283" s="103"/>
      <c r="H283" s="103"/>
      <c r="I283" s="103"/>
      <c r="J283" s="103"/>
      <c r="K283" s="103"/>
      <c r="L283" s="6"/>
      <c r="M283" s="6"/>
      <c r="N283" s="6"/>
    </row>
    <row r="284" spans="1:14" ht="15.75">
      <c r="A284" s="153"/>
      <c r="B284" s="6"/>
      <c r="C284" s="6"/>
      <c r="D284" s="6"/>
      <c r="E284" s="6"/>
      <c r="F284" s="6"/>
      <c r="G284" s="102"/>
      <c r="H284" s="6"/>
      <c r="I284" s="6"/>
      <c r="J284" s="6"/>
      <c r="K284" s="102"/>
      <c r="L284" s="6"/>
      <c r="M284" s="6"/>
      <c r="N284" s="6"/>
    </row>
    <row r="285" spans="1:14" ht="15.75">
      <c r="A285" s="153"/>
      <c r="B285" s="6"/>
      <c r="C285" s="6"/>
      <c r="D285" s="6"/>
      <c r="E285" s="6"/>
      <c r="F285" s="6"/>
      <c r="G285" s="102"/>
      <c r="H285" s="6"/>
      <c r="I285" s="6"/>
      <c r="J285" s="6"/>
      <c r="K285" s="102"/>
      <c r="L285" s="6"/>
      <c r="M285" s="6"/>
      <c r="N285" s="6"/>
    </row>
  </sheetData>
  <sheetProtection password="C724" sheet="1" objects="1" scenarios="1"/>
  <printOptions/>
  <pageMargins left="0.5" right="0.5" top="0.81" bottom="0.43" header="0.48" footer="0.16"/>
  <pageSetup cellComments="asDisplayed" horizontalDpi="600" verticalDpi="600" orientation="portrait" paperSize="10" scale="70" r:id="rId2"/>
  <rowBreaks count="4" manualBreakCount="4">
    <brk id="64" max="14" man="1"/>
    <brk id="129" max="14" man="1"/>
    <brk id="200" max="14" man="1"/>
    <brk id="26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version submitted to KLSE</dc:title>
  <dc:subject/>
  <dc:creator>mit</dc:creator>
  <cp:keywords/>
  <dc:description/>
  <cp:lastModifiedBy>Petronas</cp:lastModifiedBy>
  <cp:lastPrinted>2005-05-16T10:03:37Z</cp:lastPrinted>
  <dcterms:created xsi:type="dcterms:W3CDTF">2000-09-06T00:55:32Z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